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80" windowWidth="21576" windowHeight="7980"/>
  </bookViews>
  <sheets>
    <sheet name="Скорая помощь(авто)" sheetId="1" r:id="rId1"/>
    <sheet name="оборудование" sheetId="2" r:id="rId2"/>
  </sheets>
  <definedNames>
    <definedName name="_ftn1" localSheetId="1">оборудование!#REF!</definedName>
    <definedName name="_ftnref1" localSheetId="1">оборудование!#REF!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73" i="2" l="1"/>
  <c r="C75" i="2"/>
  <c r="C74" i="2"/>
  <c r="C72" i="2"/>
  <c r="C71" i="2"/>
  <c r="C29" i="1" l="1"/>
  <c r="I11" i="1"/>
  <c r="CF11" i="1" s="1"/>
  <c r="CH11" i="1" s="1"/>
  <c r="CF18" i="1" l="1"/>
  <c r="C32" i="1" l="1"/>
  <c r="C31" i="1"/>
  <c r="C30" i="1"/>
  <c r="I17" i="1" l="1"/>
  <c r="CF17" i="1" s="1"/>
  <c r="I16" i="1"/>
  <c r="CF16" i="1" s="1"/>
  <c r="I15" i="1"/>
  <c r="I14" i="1"/>
  <c r="CF14" i="1" s="1"/>
  <c r="I12" i="1"/>
  <c r="CF13" i="1" s="1"/>
  <c r="I10" i="1"/>
  <c r="I9" i="1"/>
  <c r="CF9" i="1" s="1"/>
  <c r="C27" i="1" l="1"/>
  <c r="CH14" i="1"/>
  <c r="H15" i="1"/>
  <c r="CF15" i="1"/>
  <c r="CH15" i="1" s="1"/>
  <c r="CF10" i="1"/>
  <c r="CF12" i="1"/>
  <c r="C33" i="1" l="1"/>
  <c r="CH10" i="1"/>
  <c r="C34" i="1"/>
</calcChain>
</file>

<file path=xl/sharedStrings.xml><?xml version="1.0" encoding="utf-8"?>
<sst xmlns="http://schemas.openxmlformats.org/spreadsheetml/2006/main" count="381" uniqueCount="271">
  <si>
    <t>№ п\п</t>
  </si>
  <si>
    <t>№ ГК (Реестровый номер контракта)</t>
  </si>
  <si>
    <t>Заказчик</t>
  </si>
  <si>
    <t>Исполнитель</t>
  </si>
  <si>
    <t>Регион РФ</t>
  </si>
  <si>
    <t>Марка автомобиля</t>
  </si>
  <si>
    <t>Автомобиль скорой медицинской помощи</t>
  </si>
  <si>
    <r>
      <t>Дефибриллятор-монитор (бифазный импульс, встроенный принтер, электроды взрослые и детские, функции электрокардиостимуляции, пульсоксиметрии и неинвазивного измерения артериального давления)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</si>
  <si>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Электрокардиограф трехканальный с автоматическим режимом (наличие дисплея, синхронная запись 12-ти отведений, графическое отображение по три отведения или более, воспроизведение электрокардиограммы с последующей дополнительной обработкой сигнала, возможность подключения к компьютеру, система передачи электрокардиограммы на отдаленный кардиопульт)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</si>
  <si>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>Монитор транспортный (мониторирование
электрокардиограммы в 3-х отведениях;
с функциями неинвазивного измерения артериального
давления, пульсоксиметрии, измерения температуры;
со встроенным принтером;
с возможностью переноса данных на компьютер)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</si>
  <si>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Аппарат портативный управляемой и
вспомогательной искусственной вентиляции легких
для скорой медицинской помощи с режимами
искусственной и вспомогательной вентиляции легких
для взрослых и детей от 1 года; комплект системы для
ингаляции кислорода маска и трубка (взрослый и
детский); комплект фильтров для дыхательного
контура однократного применения (детские и
взрослые)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</si>
  <si>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Электроотсасыватель с бактериальным фильтром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</si>
  <si>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Портативный компрессорный небулайзер (ингалятор)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</si>
  <si>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Дозатор шприцевой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</si>
  <si>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Приемное устройство тележки-каталки с поперечным
перемещением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</si>
  <si>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>Тележка-каталка со съемными жесткими носилками, с не менее чем 2-мя уровнями по высоте, с размещением пациента горизонтально, полусидя с промежуточными уровнями, сидя</t>
    </r>
    <r>
      <rPr>
        <sz val="11"/>
        <color rgb="FFFF0000"/>
        <rFont val="Calibri"/>
        <family val="2"/>
        <charset val="204"/>
        <scheme val="minor"/>
      </rPr>
      <t xml:space="preserve"> (1 единица)</t>
    </r>
  </si>
  <si>
    <r>
      <t xml:space="preserve">Носилки санитарные бескаркасные, имеющие не
менее четырех пар ручек для переноски, со стропами
(ремнями) для фиксации пациента, с лямками для
переноски пациента в сидячем положении (размер не
менее 170 см х 70 см)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</si>
  <si>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Комплект из четырех шин-воротников разного
размера для взрослых либо две шины регулируемого
размера для взрослых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</si>
  <si>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Комплект из трех шин-воротников разного размера для детей либо две шины регулируемого размера для детей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</si>
  <si>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>Носилки кресельные складные с возможностью
установки в качестве дополнительных носилок для транспортировки дополнительного лежачего пациента</t>
    </r>
    <r>
      <rPr>
        <sz val="11"/>
        <color rgb="FFFF0000"/>
        <rFont val="Calibri"/>
        <family val="2"/>
        <charset val="204"/>
        <scheme val="minor"/>
      </rPr>
      <t xml:space="preserve"> (1 единица)</t>
    </r>
  </si>
  <si>
    <r>
      <t xml:space="preserve">Экспресс-измеритель концентрации глюкозы в крови портативный с набором тест-полосок (время измерения не более 10 секунд)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</si>
  <si>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Аппарат ингаляционного наркоза газовой смесью кислорода и динитрогена оксида портативный в комплекте с баллонами газовыми объемом не менее для динитрогена оксида и кислорода с автоматом контроля подачи кислорода и режимом кислородной ингаляции с блокировкой верхнего предела концентрации анестетика не более 70% (может быть объединен с аппаратом искусственной вентиляции легких) </t>
    </r>
    <r>
      <rPr>
        <sz val="11"/>
        <color rgb="FFFF0000"/>
        <rFont val="Calibri"/>
        <family val="2"/>
        <charset val="204"/>
        <scheme val="minor"/>
      </rPr>
      <t>(1 единица)</t>
    </r>
    <r>
      <rPr>
        <sz val="11"/>
        <color theme="1"/>
        <rFont val="Calibri"/>
        <family val="2"/>
        <charset val="204"/>
        <scheme val="minor"/>
      </rPr>
      <t xml:space="preserve">
</t>
    </r>
  </si>
  <si>
    <r>
      <t xml:space="preserve">Редуктор-ингалятор кислородный с не менее чем
двумя баллонами газовыми кислородными объемом не менее 1 л с возможностью обеспечения проведения кислородной (кислородно-воздушной) и аэрозольной
терапии, с возможностью подключения аппарата
искусственной вентиляции легких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</si>
  <si>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Пульсоксиметр портативный транспортный в комплекте со взрослым и детским датчиками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</si>
  <si>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Шина для конечностей длиной 60 см </t>
    </r>
    <r>
      <rPr>
        <sz val="11"/>
        <color rgb="FFFF0000"/>
        <rFont val="Calibri"/>
        <family val="2"/>
        <charset val="204"/>
        <scheme val="minor"/>
      </rPr>
      <t>(2 единицы)</t>
    </r>
  </si>
  <si>
    <r>
      <t xml:space="preserve">Шина для конечностей длиной 120 см </t>
    </r>
    <r>
      <rPr>
        <sz val="11"/>
        <color rgb="FFFF0000"/>
        <rFont val="Calibri"/>
        <family val="2"/>
        <charset val="204"/>
        <scheme val="minor"/>
      </rPr>
      <t>(2 единицы)</t>
    </r>
  </si>
  <si>
    <r>
      <t xml:space="preserve">Шина для конечностей длиной 80 см </t>
    </r>
    <r>
      <rPr>
        <sz val="11"/>
        <color rgb="FFFF0000"/>
        <rFont val="Calibri"/>
        <family val="2"/>
        <charset val="204"/>
        <scheme val="minor"/>
      </rPr>
      <t>(2 единицы)</t>
    </r>
  </si>
  <si>
    <r>
      <t xml:space="preserve">Косынка медицинская </t>
    </r>
    <r>
      <rPr>
        <sz val="11"/>
        <color rgb="FFFF0000"/>
        <rFont val="Calibri"/>
        <family val="2"/>
        <charset val="204"/>
        <scheme val="minor"/>
      </rPr>
      <t>(10 единиц)</t>
    </r>
  </si>
  <si>
    <r>
      <t xml:space="preserve">Комплект повязок разгружающих для верхней
конечности (для взрослых и детей) </t>
    </r>
    <r>
      <rPr>
        <sz val="11"/>
        <color rgb="FFFF0000"/>
        <rFont val="Calibri"/>
        <family val="2"/>
        <charset val="204"/>
        <scheme val="minor"/>
      </rPr>
      <t xml:space="preserve"> (1 единица)</t>
    </r>
  </si>
  <si>
    <r>
      <t xml:space="preserve">Щит спинальный с устройством для фиксации головы
проницаемый для рентгеновских лучей и магнитных полей размерами не менее 182 см х 44 см с фиксирующими ремнями на 4-х уровнях 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</si>
  <si>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Перчатки хозяйственные для проведения
санобработки салона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</si>
  <si>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r>
      <t xml:space="preserve">Фонарь налобный аккумуляторный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</si>
  <si>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r>
      <t>Облучатель бактерицидный циркуляционный с возможностью работы в присутствии медицинских работников</t>
    </r>
    <r>
      <rPr>
        <sz val="11"/>
        <color rgb="FFFF0000"/>
        <rFont val="Calibri"/>
        <family val="2"/>
        <charset val="204"/>
        <scheme val="minor"/>
      </rPr>
      <t xml:space="preserve"> (1 единица)</t>
    </r>
  </si>
  <si>
    <r>
      <t xml:space="preserve">Комплект разводки медицинских газов (с индикацией значения высокого давления и встроенной системой тревог; с разъемами, обеспечивающими сопряжение с газодыхательной аппаратурой)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</si>
  <si>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Баллон газовый объемом 10 л с вентилем под
динитрогена оксид с редуктором к баллону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</si>
  <si>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Баллон газовый объемом 10 л с вентилем под
кислород с редуктором к баллону либо иной источник кислорода, обеспечивающий пневмопитание газодыхательной аппаратуры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</si>
  <si>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Контейнер термоизоляционный с автоматическим
поддержанием температуры инфузионных растворов
на 6 флаконов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</si>
  <si>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Штатив разборный для вливаний с возможностью
установки на полу и крепления к носилкам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</si>
  <si>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Комплект противоэпидемический выездной бригады
скорой медицинской помощи </t>
    </r>
    <r>
      <rPr>
        <sz val="11"/>
        <color rgb="FFFF0000"/>
        <rFont val="Calibri"/>
        <family val="2"/>
        <charset val="204"/>
        <scheme val="minor"/>
      </rPr>
      <t xml:space="preserve">(1 единица)
</t>
    </r>
  </si>
  <si>
    <r>
      <t xml:space="preserve">Набор для канюлизации губчатых костей полости для оказания скорой медицинской помощи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</si>
  <si>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Набор для дренирования плевральной полости для оказания скорой медицинской помощи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</si>
  <si>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Набор для катетеризации центральных вен для оказания скорой медицинской помощи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</si>
  <si>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>Набор противоожоговый для оказания скорой
медицинской помощи</t>
    </r>
    <r>
      <rPr>
        <sz val="11"/>
        <color rgb="FFFF0000"/>
        <rFont val="Calibri"/>
        <family val="2"/>
        <charset val="204"/>
        <scheme val="minor"/>
      </rPr>
      <t xml:space="preserve"> (1 единица)</t>
    </r>
  </si>
  <si>
    <r>
      <t xml:space="preserve">Набор акушерский для оказания скорой медицинской помощи
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</si>
  <si>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Набор токсикологический для оказания скорой
медицинской помощи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</si>
  <si>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>Набор реанимационный педиатрический для оказания
скорой медицинской помощи</t>
    </r>
    <r>
      <rPr>
        <sz val="11"/>
        <color rgb="FFFF0000"/>
        <rFont val="Calibri"/>
        <family val="2"/>
        <charset val="204"/>
        <scheme val="minor"/>
      </rPr>
      <t xml:space="preserve"> (1 единица)</t>
    </r>
  </si>
  <si>
    <r>
      <t xml:space="preserve">Набор реанимационный для оказания скорой
медицинской помощи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</si>
  <si>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Укладка общепрофильная для оказания скорой
медицинской помощи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</si>
  <si>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Жилет сигнальный разгрузочный едицинский, соответствующий 2-му классу сигнальной одежды повышенной видимости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</si>
  <si>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r>
      <t xml:space="preserve">Матрас вакуумный иммобилизационный с
разнонаправленными ремнями разного цвета, для обеспечения фиксации по передней поверхности тела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</si>
  <si>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Одеяло с подогревом (термоодеяло)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</si>
  <si>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Маска-респиратор защитный (одноразовый)
медицинский с клапаном выдоха </t>
    </r>
    <r>
      <rPr>
        <sz val="11"/>
        <color rgb="FFFF0000"/>
        <rFont val="Calibri"/>
        <family val="2"/>
        <charset val="204"/>
        <scheme val="minor"/>
      </rPr>
      <t>(10 единиц)</t>
    </r>
  </si>
  <si>
    <r>
      <t>Бахилы одноразовые</t>
    </r>
    <r>
      <rPr>
        <sz val="11"/>
        <color rgb="FFFF0000"/>
        <rFont val="Calibri"/>
        <family val="2"/>
        <charset val="204"/>
        <scheme val="minor"/>
      </rPr>
      <t xml:space="preserve"> (по требованию)</t>
    </r>
  </si>
  <si>
    <r>
      <t xml:space="preserve">Клеенчатый фартук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</si>
  <si>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r>
      <t xml:space="preserve">Очки или экран защитный для глаз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</si>
  <si>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r>
      <t xml:space="preserve">Шапочка медицинская одноразовая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</si>
  <si>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r>
      <t xml:space="preserve">Защитная каска с пелериной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</si>
  <si>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r>
      <t>Одеяло (поддающееся многократной дезинфекции)</t>
    </r>
    <r>
      <rPr>
        <sz val="11"/>
        <color rgb="FFFF0000"/>
        <rFont val="Calibri"/>
        <family val="2"/>
        <charset val="204"/>
        <scheme val="minor"/>
      </rPr>
      <t xml:space="preserve">  (1 единица)</t>
    </r>
  </si>
  <si>
    <r>
      <t xml:space="preserve">Подушка (поддающаяся многократной дезинфекции) 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</si>
  <si>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Полотенце 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</si>
  <si>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Простыня 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</si>
  <si>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Наволочка 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</si>
  <si>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Судно (мочеприемник)  </t>
    </r>
    <r>
      <rPr>
        <sz val="11"/>
        <color rgb="FFFF0000"/>
        <rFont val="Calibri"/>
        <family val="2"/>
        <charset val="204"/>
        <scheme val="minor"/>
      </rPr>
      <t xml:space="preserve">(1 единица) </t>
    </r>
  </si>
  <si>
    <r>
      <t>Дезинфекционное средство (для обработки рук объемом не менее 70 мл)</t>
    </r>
    <r>
      <rPr>
        <sz val="11"/>
        <color rgb="FFFF0000"/>
        <rFont val="Calibri"/>
        <family val="2"/>
        <charset val="204"/>
        <scheme val="minor"/>
      </rPr>
      <t xml:space="preserve">  (1 единица)</t>
    </r>
  </si>
  <si>
    <r>
      <t xml:space="preserve">Дезинфекционное средство (для обработки
поверхностей объемом не менее 1 л) 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</si>
  <si>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Хлопчатобумажные салфетки одноразовые 40 см х 40 см </t>
    </r>
    <r>
      <rPr>
        <sz val="11"/>
        <color rgb="FFFF0000"/>
        <rFont val="Calibri"/>
        <family val="2"/>
        <charset val="204"/>
        <scheme val="minor"/>
      </rPr>
      <t>(20 единиц)</t>
    </r>
  </si>
  <si>
    <r>
      <t xml:space="preserve">Мешки для медицинских отходов класса А и Б
(объемом не менее 10 л) </t>
    </r>
    <r>
      <rPr>
        <sz val="11"/>
        <color rgb="FFFF0000"/>
        <rFont val="Calibri"/>
        <family val="2"/>
        <charset val="204"/>
        <scheme val="minor"/>
      </rPr>
      <t xml:space="preserve"> (20 единиц)</t>
    </r>
  </si>
  <si>
    <r>
      <t xml:space="preserve">Сумка для переноски редуктора-ингалятора
кислородного с газовым баллоном объемом не менее 1 л.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</si>
  <si>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Контейнер для медицинских отходов класса В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</si>
  <si>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Контейнер пластиковый для использованных
инструментов, расходных материалов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</si>
  <si>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Контейнер с дезинфицирующим раствором для использованных игл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</si>
  <si>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>Ведро пластиковое (объемом не менее 5 л)</t>
    </r>
    <r>
      <rPr>
        <sz val="11"/>
        <color rgb="FFFF0000"/>
        <rFont val="Calibri"/>
        <family val="2"/>
        <charset val="204"/>
        <scheme val="minor"/>
      </rPr>
      <t xml:space="preserve"> (1 единица)</t>
    </r>
  </si>
  <si>
    <t>Дезинсекционное средство (1 единица)</t>
  </si>
  <si>
    <t>Мыло жидкое с дозатором (1 единица)</t>
  </si>
  <si>
    <r>
      <t xml:space="preserve">Запирающийся сейф не ниже 1-го класса устойчивости к взлому или металлический либо изготовленный из других высокопрочных материалов контейнер для временного хранения наркотических и психотропных препаратов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</si>
  <si>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Средство радиосвязи и (или) мобильный абонентский комплект автоматизированной навигационно-диспетчерской системы управления с возможностью использования глобальной навигационной спутниковой системы ГЛОНАСС и GPS и возможностью подачи сигнала тревоги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</si>
  <si>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Комплект средств для применения мер физического стеснения при медицинской эвакуации (ленты из плотной хлопчатобумажной ткани (200 см х 10 см)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</si>
  <si>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r>
      <t xml:space="preserve">Автомобильный видеорегистратор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</si>
  <si>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t>№19922/У-2017/53/39 (1770559633917000473)</t>
  </si>
  <si>
    <t>Минпромторг России</t>
  </si>
  <si>
    <t>ООО "УАЗ"</t>
  </si>
  <si>
    <t>Республика Саха (Якутия)</t>
  </si>
  <si>
    <t>УАЗ 39623 (полный привод, вагонная компоновка, северное исполнение)</t>
  </si>
  <si>
    <r>
      <t xml:space="preserve">Комплекты одежды и белья, хирургического одноразового, стерильный и не стерильный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</si>
  <si>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t>Оборудование не вошедшее в приказ от 20.06.2013 № 388</t>
  </si>
  <si>
    <t>№0155200002217000380-0161996-01 (2583601345017000075)</t>
  </si>
  <si>
    <t>ГБУЗ «Пензенская областная станция скорой медицинской помощи»</t>
  </si>
  <si>
    <t>ООО "Автодом"</t>
  </si>
  <si>
    <t>Пензенская область</t>
  </si>
  <si>
    <t>УАЗ 39623 класса В (полный привод)</t>
  </si>
  <si>
    <t>№ 0361200015017004831-0065318-02</t>
  </si>
  <si>
    <t>ГБУЗ Сахалинской области «Станция скорой медицинской помощи города Южно-Сахалинска»</t>
  </si>
  <si>
    <t>ООО "Восток-УАЗ"</t>
  </si>
  <si>
    <t>Сахалинская область</t>
  </si>
  <si>
    <t>Автомобиль скорой медицинской помощи класса "В" (Ford Transit)</t>
  </si>
  <si>
    <t>-</t>
  </si>
  <si>
    <t>Входит в стоимость автомобиля</t>
  </si>
  <si>
    <t>№19922/Г-2017/31/31от 20.11.2017  (1770559633917000528) стоимость контракта 68 300 000,00</t>
  </si>
  <si>
    <t>ООО "Автомобильный завод ГАЗ"</t>
  </si>
  <si>
    <t>Нижегородская область</t>
  </si>
  <si>
    <t>ГАЗ -221727 (полный привод,полукапотная компоновка, стандартное исполнение)</t>
  </si>
  <si>
    <t>ГАЗ - А6ВR23 (задний привод,полукапотная компоновка, стандартное исполнение)</t>
  </si>
  <si>
    <t>Договор № 455 от 30.05.2017 (3615002211717000130) сумма по договору                10 918 732,00</t>
  </si>
  <si>
    <t xml:space="preserve">МБУЗ Городская больница скорой медицинской помощи г. Новочеркасск Ростовской области </t>
  </si>
  <si>
    <t>ООО "Соградис" г. Нижний Новгород</t>
  </si>
  <si>
    <t>Ростовская область</t>
  </si>
  <si>
    <t>класс «В» 384065 модель по О Т Т С на базе ГАЗ - 322174, привод не указан, стандартное исполнение</t>
  </si>
  <si>
    <t>Госконтракт № 2017.6105 от 25.03.2017 (2165401717017000032) сумма                108 364 640,00</t>
  </si>
  <si>
    <t>Минздрав Республики Татарстан</t>
  </si>
  <si>
    <t>ООО "Новак" г. Нижний Новгород</t>
  </si>
  <si>
    <t>Республика Татарстан</t>
  </si>
  <si>
    <t xml:space="preserve"> класс «В» на базе шасси  "ГАЗ" , тип 1742, модификация 174203</t>
  </si>
  <si>
    <t>МБУЗ «Центральная районная больница» Неклиновского района Ростовской области</t>
  </si>
  <si>
    <t xml:space="preserve"> Автомобиль скорой медицинской помощи класс «В» 384067 модель по ОТТС на базе ГАЗ-221717 </t>
  </si>
  <si>
    <r>
      <t xml:space="preserve">Планшет </t>
    </r>
    <r>
      <rPr>
        <sz val="11"/>
        <color rgb="FFFF0000"/>
        <rFont val="Calibri"/>
        <family val="2"/>
        <charset val="204"/>
        <scheme val="minor"/>
      </rPr>
      <t>(1 единица)</t>
    </r>
  </si>
  <si>
    <t>Средняя стоимость электрокардиографа (трехканальный с автоматическим режимом )</t>
  </si>
  <si>
    <t>Средняя стоимость Аппарата портативного управляемого и
вспомогательной искусственной вентиляции легких
для скорой медицинской помощи с режимами
искусственной и вспомогательной вентиляции легких</t>
  </si>
  <si>
    <t>Средняя стоимость Дефибриллятор-монитора</t>
  </si>
  <si>
    <t>Средняя стоимость укладки общепрофильной для оказания скорой
медицинской помощи</t>
  </si>
  <si>
    <t>входит в стоимость автомобиля</t>
  </si>
  <si>
    <t>входит в состав автомобиля</t>
  </si>
  <si>
    <t>входит в состав автомобиля (класс А)</t>
  </si>
  <si>
    <r>
      <t xml:space="preserve">Перчатки защитные </t>
    </r>
    <r>
      <rPr>
        <sz val="11"/>
        <color rgb="FFFF0000"/>
        <rFont val="Calibri"/>
        <family val="2"/>
        <charset val="204"/>
        <scheme val="minor"/>
      </rPr>
      <t>(по требованию)</t>
    </r>
  </si>
  <si>
    <t xml:space="preserve">Госконтракт № 1922/У-2017/28/19 от 10 ноября 2017 г. (1770559633917000469)                                                                          сумма 6 990 318,00  </t>
  </si>
  <si>
    <t>Липецкая область</t>
  </si>
  <si>
    <t>УАЗ 39623 (полный привод, вагонная компоновка, стандартное исполнение)</t>
  </si>
  <si>
    <t>входит в стоимость автомобиля (переносной фонарь)</t>
  </si>
  <si>
    <t>100</t>
  </si>
  <si>
    <t>Средняя стоимость оборудования:</t>
  </si>
  <si>
    <t>Средняя стоимость оборудования в т.ч:</t>
  </si>
  <si>
    <t>Средняя стоимость автомобиля ГАЗ с оборудованием:</t>
  </si>
  <si>
    <t>Цена с НДС (за ед.), руб.</t>
  </si>
  <si>
    <t>Цена без НДС (за ед.), руб.</t>
  </si>
  <si>
    <t>Стоимость оборудования, руб.</t>
  </si>
  <si>
    <t>Стоимость укомплектованного автомобиля скорой медицинской помощи класса "В", руб.</t>
  </si>
  <si>
    <t xml:space="preserve">Оснащение автомобиля скорой помощи класса "В" согласно Приказу МЗ РФ от 20.06.2013 № 388 </t>
  </si>
  <si>
    <t xml:space="preserve">МБУЗ "РБ" </t>
  </si>
  <si>
    <t xml:space="preserve"> класс «В» 384067 модель по ОТТС на базе ГАЗ-221717  </t>
  </si>
  <si>
    <t xml:space="preserve">УАЗ класса "В" с комплектом медицинского оборудования </t>
  </si>
  <si>
    <t>Колличество закупленных автомобилей</t>
  </si>
  <si>
    <t>№ Ф.2017.495518  (0119200000117007668)</t>
  </si>
  <si>
    <t>Класс «В» ЛУИДОР-2250В7</t>
  </si>
  <si>
    <t>Контракт от 27.11.2017 г. № 1705 (0358300291417000005)</t>
  </si>
  <si>
    <t>Класс «В» ЛУИДОР-2250В7 на базе ГАЗ 322121</t>
  </si>
  <si>
    <t xml:space="preserve">Госконтракт № 301 от 1 июня 2017 г. (3612300361217000091)                                                                          </t>
  </si>
  <si>
    <t xml:space="preserve">класса В ЛУИДОР-2250В0  </t>
  </si>
  <si>
    <t>Договор №17000155/344 от 02.11.2017 г. (0358300276617000155)</t>
  </si>
  <si>
    <t>№ 0113200000117002346-0186698-02  (0113200000117002346)</t>
  </si>
  <si>
    <t xml:space="preserve">класса «В» модель ЛУИДОР-2250В0 </t>
  </si>
  <si>
    <t>Камчатский край</t>
  </si>
  <si>
    <t>Итоговая стоимость закупки</t>
  </si>
  <si>
    <t>государственный контракт № 301 от 06.09.2017 г. (0138200001717000069)</t>
  </si>
  <si>
    <t>Челябинская область</t>
  </si>
  <si>
    <t>государственный контракт от 19.09.2017 г. № 0810-ЭА/2017 (0169200001017000810)</t>
  </si>
  <si>
    <t>УАЗ 39623 класса В, производства ООО «АВТОДОМ»</t>
  </si>
  <si>
    <t>Омская область</t>
  </si>
  <si>
    <t>Договор № Ф.2017.442371/197-Б от 19.10.2017 г. (152200004717000000)</t>
  </si>
  <si>
    <t>Средняя стоимость автомобиля УАЗ с оборудованием:</t>
  </si>
  <si>
    <t>Договр № 8417000005  (0358300008417000005)</t>
  </si>
  <si>
    <t>Средняя стоимость автомобиля ГАЗ без оборудования:</t>
  </si>
  <si>
    <t>Реестровый номер закупки</t>
  </si>
  <si>
    <t>Покупатель</t>
  </si>
  <si>
    <t>Цена за шт. рубли</t>
  </si>
  <si>
    <t>Дефибриллятор-монитор ДКИ-Н-11 «АКСИОН</t>
  </si>
  <si>
    <t>Республика Крым</t>
  </si>
  <si>
    <t>Республика Адыгея</t>
  </si>
  <si>
    <t>Санкт-Петербург</t>
  </si>
  <si>
    <t>Самарская область</t>
  </si>
  <si>
    <t>Ленинградская область</t>
  </si>
  <si>
    <t>Кировская область</t>
  </si>
  <si>
    <t>Архангельская область</t>
  </si>
  <si>
    <t>Свердловская область</t>
  </si>
  <si>
    <t>Кабардино-Балкарская</t>
  </si>
  <si>
    <t>Кабардино-Балкарская Республика</t>
  </si>
  <si>
    <t>(включая услуги)</t>
  </si>
  <si>
    <t>Тюменская область</t>
  </si>
  <si>
    <t>(включая услуги по доставке)</t>
  </si>
  <si>
    <t>Новосибирская область</t>
  </si>
  <si>
    <t>Дефибриллятор-монитор BeneHeart D3</t>
  </si>
  <si>
    <t>Красноярский край</t>
  </si>
  <si>
    <t>Приморский край</t>
  </si>
  <si>
    <t>(Включая услуги)</t>
  </si>
  <si>
    <t xml:space="preserve">Портативный аппарат для искусственной вентиляции легких </t>
  </si>
  <si>
    <t>Пермский край</t>
  </si>
  <si>
    <t>Республика Коми</t>
  </si>
  <si>
    <t>Московская область</t>
  </si>
  <si>
    <t>Костромская область</t>
  </si>
  <si>
    <t>Электрокардиограф двенадцатиканальный с регистрацией ЭКГ в ручном и автоматическом режимах миниатюрный ЭК 12 Т-01-"Р-Д"</t>
  </si>
  <si>
    <t>Оренбургская область</t>
  </si>
  <si>
    <t>Севастополь</t>
  </si>
  <si>
    <t>Владимирская область</t>
  </si>
  <si>
    <t>Мурманская область</t>
  </si>
  <si>
    <t>Тверская область</t>
  </si>
  <si>
    <t>Чукотский автономный округ</t>
  </si>
  <si>
    <t>Республика Саха</t>
  </si>
  <si>
    <t>Электрокардиограф ЭК1Т-1/3-07 Аксион</t>
  </si>
  <si>
    <t>Краснодарский край</t>
  </si>
  <si>
    <t>Еврейская автономная область</t>
  </si>
  <si>
    <t xml:space="preserve">Новгородская область </t>
  </si>
  <si>
    <t>Калужская область</t>
  </si>
  <si>
    <t>Портативный компрессорный небулайзер (ингалятор)</t>
  </si>
  <si>
    <t>Сравнительный анализ стоимости медицинского оборудования по данным ЕИС (zakupki.gov.ru) за 2017 год</t>
  </si>
  <si>
    <t>0374200009617000224</t>
  </si>
  <si>
    <t>0376200015117000024</t>
  </si>
  <si>
    <t>0372200011717000105</t>
  </si>
  <si>
    <t>0342100008717000015</t>
  </si>
  <si>
    <t>0145200000417001719</t>
  </si>
  <si>
    <t>0340200003317008244</t>
  </si>
  <si>
    <t>0124200000617004038</t>
  </si>
  <si>
    <t>0162200011817001802</t>
  </si>
  <si>
    <t>0304200002717000100</t>
  </si>
  <si>
    <t>0169200001017001072</t>
  </si>
  <si>
    <t>0304200002717000105</t>
  </si>
  <si>
    <t>0146200000917000375</t>
  </si>
  <si>
    <t>0190200000317007722</t>
  </si>
  <si>
    <t>0351300167017000185</t>
  </si>
  <si>
    <t>0320300149717000231</t>
  </si>
  <si>
    <t xml:space="preserve">
0319200061017000212
</t>
  </si>
  <si>
    <t>0356300028415000047</t>
  </si>
  <si>
    <t>0356300118317000122</t>
  </si>
  <si>
    <t>0307300120817000346</t>
  </si>
  <si>
    <t>0372200020617000040</t>
  </si>
  <si>
    <t>0348300162117000101</t>
  </si>
  <si>
    <t>0362300022017000050</t>
  </si>
  <si>
    <t>0348300446417000090</t>
  </si>
  <si>
    <t>0362300022017000054</t>
  </si>
  <si>
    <t>0841200000717000825</t>
  </si>
  <si>
    <t xml:space="preserve">    81 364 ,67</t>
  </si>
  <si>
    <t>0853500000317010841</t>
  </si>
  <si>
    <t>0384200001817000413</t>
  </si>
  <si>
    <t>0351300040017000145</t>
  </si>
  <si>
    <t>0374200016317000309</t>
  </si>
  <si>
    <t>0348300180417000023</t>
  </si>
  <si>
    <t>0340200003317007781</t>
  </si>
  <si>
    <t>0375200051717000234</t>
  </si>
  <si>
    <t>0319300161017000118</t>
  </si>
  <si>
    <t>0119200000117008452</t>
  </si>
  <si>
    <t>0358300096017000075</t>
  </si>
  <si>
    <t>0128200000117010971</t>
  </si>
  <si>
    <t>0149200002317005051</t>
  </si>
  <si>
    <t>0136200003617009140</t>
  </si>
  <si>
    <t>0388200004817000046</t>
  </si>
  <si>
    <t>0316200020917000017</t>
  </si>
  <si>
    <t>0118300003717000231</t>
  </si>
  <si>
    <t>0378300000617000033</t>
  </si>
  <si>
    <t>0318300034417000391</t>
  </si>
  <si>
    <t>0850200000417001555</t>
  </si>
  <si>
    <t>0369300012916000011</t>
  </si>
  <si>
    <t>0137200001216003678</t>
  </si>
  <si>
    <t>0372200009317000075</t>
  </si>
  <si>
    <t>Средняя стоимость дефибриллятора-монитора</t>
  </si>
  <si>
    <t>Средняя стоимость дефибриллятора-монитора (включая услуги)</t>
  </si>
  <si>
    <t xml:space="preserve">Средняя стоимость портативного аппарата для искусственной вентиляции легких </t>
  </si>
  <si>
    <t>Средняя стоимость портативного аппарата для искусственной вентиляции легких (включая услуги)</t>
  </si>
  <si>
    <t xml:space="preserve">Средняя стоимость электрокардиографа </t>
  </si>
  <si>
    <t xml:space="preserve">КГБУЗ "Таймырская МРБ" </t>
  </si>
  <si>
    <t xml:space="preserve">МБУ «ГАТЦЗ г. Ростова-на-Дону» </t>
  </si>
  <si>
    <t xml:space="preserve">МУЗ "ГБСМП" Г.Волгодонск Ростовской области </t>
  </si>
  <si>
    <t xml:space="preserve">Минздрав Удмуртии </t>
  </si>
  <si>
    <t xml:space="preserve">Минздрав Камчатского края </t>
  </si>
  <si>
    <t>Минздрав Челябинской области</t>
  </si>
  <si>
    <t xml:space="preserve">БУОО "Автобаза здравоохранения" </t>
  </si>
  <si>
    <t xml:space="preserve">ООО "Сервисцентр-НН" </t>
  </si>
  <si>
    <t xml:space="preserve">ООО "Автоцентр"ГАЗ" </t>
  </si>
  <si>
    <t xml:space="preserve">ООО "Транссфера" </t>
  </si>
  <si>
    <t>ООО "Сограндис"                  г. Нижний Новгород</t>
  </si>
  <si>
    <t xml:space="preserve">ООО "Сограндис" </t>
  </si>
  <si>
    <t xml:space="preserve">ООО "Компания Технолайн" </t>
  </si>
  <si>
    <t xml:space="preserve">ООО "Автокам" </t>
  </si>
  <si>
    <t>Сравнительный анализ стоимости автомобилей скорой медицинской помощи класса "В" и школьных автобусов по данным ЕИС (zakupki.gov.ru) за 2017 год</t>
  </si>
  <si>
    <t>Приложение № 2
к отчету о результатах контрольного мероприятия
от « 28 » марта 2018 г.  
№ ОМ-31/08-02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</si>
</sst>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quotePrefix="1" applyNumberForma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4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quotePrefix="1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4" fontId="0" fillId="0" borderId="3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0" fontId="0" fillId="2" borderId="5" xfId="0" applyNumberFormat="1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center" wrapText="1"/>
    </xf>
    <xf numFmtId="4" fontId="0" fillId="2" borderId="5" xfId="0" quotePrefix="1" applyNumberForma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8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center" vertical="center" wrapText="1"/>
    </xf>
    <xf numFmtId="3" fontId="0" fillId="0" borderId="0" xfId="0" applyNumberFormat="1"/>
    <xf numFmtId="3" fontId="6" fillId="0" borderId="17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0" borderId="0" xfId="0" applyFont="1"/>
    <xf numFmtId="49" fontId="6" fillId="0" borderId="15" xfId="0" applyNumberFormat="1" applyFont="1" applyBorder="1" applyAlignment="1">
      <alignment horizontal="center" vertical="center" wrapText="1"/>
    </xf>
    <xf numFmtId="49" fontId="6" fillId="0" borderId="0" xfId="0" applyNumberFormat="1" applyFont="1"/>
    <xf numFmtId="0" fontId="4" fillId="0" borderId="0" xfId="0" applyFont="1" applyAlignment="1">
      <alignment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6" fillId="0" borderId="19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/>
    <xf numFmtId="0" fontId="11" fillId="0" borderId="0" xfId="0" applyFont="1"/>
    <xf numFmtId="4" fontId="11" fillId="0" borderId="0" xfId="0" applyNumberFormat="1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/>
    <xf numFmtId="4" fontId="12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13" xfId="0" applyNumberForma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2" borderId="10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justify" vertical="center" wrapText="1"/>
    </xf>
    <xf numFmtId="0" fontId="8" fillId="0" borderId="21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5"/>
  <sheetViews>
    <sheetView tabSelected="1" topLeftCell="C1" zoomScaleNormal="100" workbookViewId="0">
      <pane ySplit="5" topLeftCell="A6" activePane="bottomLeft" state="frozen"/>
      <selection activeCell="D1" sqref="D1"/>
      <selection pane="bottomLeft" activeCell="C5" sqref="C5:C7"/>
    </sheetView>
  </sheetViews>
  <sheetFormatPr defaultRowHeight="14.4" outlineLevelCol="1" x14ac:dyDescent="0.3"/>
  <cols>
    <col min="2" max="2" width="38.33203125" customWidth="1"/>
    <col min="3" max="3" width="22.109375" customWidth="1"/>
    <col min="4" max="4" width="20.44140625" customWidth="1"/>
    <col min="5" max="5" width="17.109375" customWidth="1"/>
    <col min="6" max="6" width="30.6640625" customWidth="1"/>
    <col min="7" max="7" width="19.33203125" customWidth="1"/>
    <col min="8" max="8" width="20.5546875" customWidth="1"/>
    <col min="9" max="9" width="27" customWidth="1"/>
    <col min="10" max="10" width="33.5546875" hidden="1" customWidth="1" outlineLevel="1"/>
    <col min="11" max="11" width="41.5546875" hidden="1" customWidth="1" outlineLevel="1"/>
    <col min="12" max="12" width="42.6640625" hidden="1" customWidth="1" outlineLevel="1"/>
    <col min="13" max="13" width="53" hidden="1" customWidth="1" outlineLevel="1"/>
    <col min="14" max="14" width="36.33203125" hidden="1" customWidth="1" outlineLevel="1"/>
    <col min="15" max="15" width="47.109375" hidden="1" customWidth="1" outlineLevel="1"/>
    <col min="16" max="16" width="49.33203125" hidden="1" customWidth="1" outlineLevel="1"/>
    <col min="17" max="17" width="19.109375" hidden="1" customWidth="1" outlineLevel="1"/>
    <col min="18" max="18" width="27.33203125" hidden="1" customWidth="1" outlineLevel="1"/>
    <col min="19" max="19" width="20.6640625" hidden="1" customWidth="1" outlineLevel="1"/>
    <col min="20" max="20" width="17.109375" hidden="1" customWidth="1" outlineLevel="1"/>
    <col min="21" max="21" width="24.33203125" hidden="1" customWidth="1" outlineLevel="1"/>
    <col min="22" max="22" width="29.33203125" hidden="1" customWidth="1" outlineLevel="1"/>
    <col min="23" max="23" width="26.109375" hidden="1" customWidth="1" outlineLevel="1"/>
    <col min="24" max="24" width="30.6640625" hidden="1" customWidth="1" outlineLevel="1"/>
    <col min="25" max="25" width="25.6640625" hidden="1" customWidth="1" outlineLevel="1"/>
    <col min="26" max="26" width="24.88671875" hidden="1" customWidth="1" outlineLevel="1"/>
    <col min="27" max="28" width="13.6640625" hidden="1" customWidth="1" outlineLevel="1"/>
    <col min="29" max="29" width="15.5546875" hidden="1" customWidth="1" outlineLevel="1"/>
    <col min="30" max="30" width="13.5546875" hidden="1" customWidth="1" outlineLevel="1"/>
    <col min="31" max="31" width="14.88671875" hidden="1" customWidth="1" outlineLevel="1"/>
    <col min="32" max="32" width="42.33203125" hidden="1" customWidth="1" outlineLevel="1"/>
    <col min="33" max="33" width="18.5546875" hidden="1" customWidth="1" outlineLevel="1"/>
    <col min="34" max="34" width="17" hidden="1" customWidth="1" outlineLevel="1"/>
    <col min="35" max="35" width="17.5546875" hidden="1" customWidth="1" outlineLevel="1"/>
    <col min="36" max="36" width="18.109375" hidden="1" customWidth="1" outlineLevel="1"/>
    <col min="37" max="37" width="19.109375" hidden="1" customWidth="1" outlineLevel="1"/>
    <col min="38" max="38" width="17.88671875" hidden="1" customWidth="1" outlineLevel="1"/>
    <col min="39" max="39" width="18.44140625" hidden="1" customWidth="1" outlineLevel="1"/>
    <col min="40" max="40" width="22" hidden="1" customWidth="1" outlineLevel="1"/>
    <col min="41" max="41" width="26.33203125" hidden="1" customWidth="1" outlineLevel="1"/>
    <col min="42" max="42" width="26.109375" hidden="1" customWidth="1" outlineLevel="1"/>
    <col min="43" max="43" width="27.33203125" hidden="1" customWidth="1" outlineLevel="1"/>
    <col min="44" max="44" width="29.44140625" hidden="1" customWidth="1" outlineLevel="1"/>
    <col min="45" max="45" width="26.88671875" hidden="1" customWidth="1" outlineLevel="1"/>
    <col min="46" max="47" width="26.5546875" hidden="1" customWidth="1" outlineLevel="1"/>
    <col min="48" max="48" width="28.44140625" hidden="1" customWidth="1" outlineLevel="1"/>
    <col min="49" max="49" width="20.88671875" hidden="1" customWidth="1" outlineLevel="1"/>
    <col min="50" max="50" width="17" hidden="1" customWidth="1" outlineLevel="1"/>
    <col min="51" max="51" width="20.6640625" hidden="1" customWidth="1" outlineLevel="1"/>
    <col min="52" max="52" width="25.88671875" hidden="1" customWidth="1" outlineLevel="1"/>
    <col min="53" max="53" width="22.5546875" hidden="1" customWidth="1" outlineLevel="1"/>
    <col min="54" max="54" width="19.33203125" hidden="1" customWidth="1" outlineLevel="1"/>
    <col min="55" max="56" width="16.5546875" hidden="1" customWidth="1" outlineLevel="1"/>
    <col min="57" max="57" width="16.88671875" hidden="1" customWidth="1" outlineLevel="1"/>
    <col min="58" max="58" width="19" hidden="1" customWidth="1" outlineLevel="1"/>
    <col min="59" max="59" width="16.6640625" hidden="1" customWidth="1" outlineLevel="1"/>
    <col min="60" max="60" width="18.88671875" hidden="1" customWidth="1" outlineLevel="1"/>
    <col min="61" max="61" width="20.6640625" hidden="1" customWidth="1" outlineLevel="1"/>
    <col min="62" max="62" width="26" hidden="1" customWidth="1" outlineLevel="1"/>
    <col min="63" max="63" width="12.33203125" hidden="1" customWidth="1" outlineLevel="1"/>
    <col min="64" max="64" width="10" hidden="1" customWidth="1" outlineLevel="1"/>
    <col min="65" max="65" width="11.88671875" hidden="1" customWidth="1" outlineLevel="1"/>
    <col min="66" max="66" width="16.33203125" hidden="1" customWidth="1" outlineLevel="1"/>
    <col min="67" max="67" width="19.6640625" hidden="1" customWidth="1" outlineLevel="1"/>
    <col min="68" max="68" width="16.88671875" hidden="1" customWidth="1" outlineLevel="1"/>
    <col min="69" max="69" width="17" hidden="1" customWidth="1" outlineLevel="1"/>
    <col min="70" max="70" width="17.5546875" hidden="1" customWidth="1" outlineLevel="1"/>
    <col min="71" max="71" width="18.44140625" hidden="1" customWidth="1" outlineLevel="1"/>
    <col min="72" max="72" width="20.5546875" hidden="1" customWidth="1" outlineLevel="1"/>
    <col min="73" max="73" width="19.6640625" hidden="1" customWidth="1" outlineLevel="1"/>
    <col min="74" max="74" width="22.33203125" hidden="1" customWidth="1" outlineLevel="1"/>
    <col min="75" max="75" width="18" hidden="1" customWidth="1" outlineLevel="1"/>
    <col min="76" max="76" width="17.5546875" hidden="1" customWidth="1" outlineLevel="1"/>
    <col min="77" max="77" width="14.5546875" hidden="1" customWidth="1" outlineLevel="1"/>
    <col min="78" max="78" width="29.109375" hidden="1" customWidth="1" outlineLevel="1"/>
    <col min="79" max="79" width="32.88671875" hidden="1" customWidth="1" outlineLevel="1"/>
    <col min="80" max="80" width="24.33203125" hidden="1" customWidth="1" outlineLevel="1"/>
    <col min="81" max="81" width="22" hidden="1" customWidth="1" outlineLevel="1"/>
    <col min="82" max="82" width="23.33203125" hidden="1" customWidth="1" outlineLevel="1"/>
    <col min="83" max="83" width="19" hidden="1" customWidth="1" outlineLevel="1"/>
    <col min="84" max="84" width="24.44140625" customWidth="1" collapsed="1"/>
    <col min="85" max="85" width="13" customWidth="1"/>
    <col min="86" max="86" width="17.88671875" customWidth="1"/>
    <col min="87" max="87" width="44.88671875" customWidth="1"/>
    <col min="88" max="88" width="24.6640625" customWidth="1"/>
    <col min="89" max="89" width="29.109375" customWidth="1"/>
  </cols>
  <sheetData>
    <row r="1" spans="1:86" ht="60.6" customHeight="1" x14ac:dyDescent="0.3">
      <c r="CF1" s="108" t="s">
        <v>270</v>
      </c>
      <c r="CG1" s="109"/>
      <c r="CH1" s="109"/>
    </row>
    <row r="2" spans="1:86" x14ac:dyDescent="0.3">
      <c r="A2" s="88" t="s">
        <v>269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</row>
    <row r="3" spans="1:86" ht="4.5" customHeight="1" x14ac:dyDescent="0.3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</row>
    <row r="5" spans="1:86" ht="57.75" customHeight="1" x14ac:dyDescent="0.3">
      <c r="A5" s="73" t="s">
        <v>0</v>
      </c>
      <c r="B5" s="73" t="s">
        <v>1</v>
      </c>
      <c r="C5" s="73" t="s">
        <v>2</v>
      </c>
      <c r="D5" s="73" t="s">
        <v>3</v>
      </c>
      <c r="E5" s="73" t="s">
        <v>4</v>
      </c>
      <c r="F5" s="74" t="s">
        <v>6</v>
      </c>
      <c r="G5" s="74"/>
      <c r="H5" s="74"/>
      <c r="I5" s="69" t="s">
        <v>135</v>
      </c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 t="s">
        <v>84</v>
      </c>
      <c r="CE5" s="69"/>
      <c r="CF5" s="69" t="s">
        <v>134</v>
      </c>
      <c r="CG5" s="69" t="s">
        <v>139</v>
      </c>
      <c r="CH5" s="69" t="s">
        <v>150</v>
      </c>
    </row>
    <row r="6" spans="1:86" ht="41.25" customHeight="1" x14ac:dyDescent="0.3">
      <c r="A6" s="73"/>
      <c r="B6" s="73"/>
      <c r="C6" s="73"/>
      <c r="D6" s="73"/>
      <c r="E6" s="73"/>
      <c r="F6" s="70" t="s">
        <v>5</v>
      </c>
      <c r="G6" s="70" t="s">
        <v>131</v>
      </c>
      <c r="H6" s="70" t="s">
        <v>132</v>
      </c>
      <c r="I6" s="70" t="s">
        <v>133</v>
      </c>
      <c r="J6" s="69" t="s">
        <v>7</v>
      </c>
      <c r="K6" s="69" t="s">
        <v>8</v>
      </c>
      <c r="L6" s="69" t="s">
        <v>9</v>
      </c>
      <c r="M6" s="69" t="s">
        <v>10</v>
      </c>
      <c r="N6" s="69" t="s">
        <v>23</v>
      </c>
      <c r="O6" s="69" t="s">
        <v>22</v>
      </c>
      <c r="P6" s="69" t="s">
        <v>21</v>
      </c>
      <c r="Q6" s="69" t="s">
        <v>11</v>
      </c>
      <c r="R6" s="69" t="s">
        <v>20</v>
      </c>
      <c r="S6" s="69" t="s">
        <v>12</v>
      </c>
      <c r="T6" s="69" t="s">
        <v>13</v>
      </c>
      <c r="U6" s="69" t="s">
        <v>14</v>
      </c>
      <c r="V6" s="69" t="s">
        <v>15</v>
      </c>
      <c r="W6" s="69" t="s">
        <v>19</v>
      </c>
      <c r="X6" s="69" t="s">
        <v>16</v>
      </c>
      <c r="Y6" s="69" t="s">
        <v>17</v>
      </c>
      <c r="Z6" s="69" t="s">
        <v>18</v>
      </c>
      <c r="AA6" s="69" t="s">
        <v>24</v>
      </c>
      <c r="AB6" s="69" t="s">
        <v>26</v>
      </c>
      <c r="AC6" s="69" t="s">
        <v>25</v>
      </c>
      <c r="AD6" s="69" t="s">
        <v>27</v>
      </c>
      <c r="AE6" s="69" t="s">
        <v>28</v>
      </c>
      <c r="AF6" s="69" t="s">
        <v>29</v>
      </c>
      <c r="AG6" s="69" t="s">
        <v>30</v>
      </c>
      <c r="AH6" s="69" t="s">
        <v>47</v>
      </c>
      <c r="AI6" s="69" t="s">
        <v>46</v>
      </c>
      <c r="AJ6" s="69" t="s">
        <v>45</v>
      </c>
      <c r="AK6" s="69" t="s">
        <v>44</v>
      </c>
      <c r="AL6" s="69" t="s">
        <v>43</v>
      </c>
      <c r="AM6" s="69" t="s">
        <v>42</v>
      </c>
      <c r="AN6" s="69" t="s">
        <v>41</v>
      </c>
      <c r="AO6" s="69" t="s">
        <v>40</v>
      </c>
      <c r="AP6" s="69" t="s">
        <v>39</v>
      </c>
      <c r="AQ6" s="69" t="s">
        <v>38</v>
      </c>
      <c r="AR6" s="69" t="s">
        <v>37</v>
      </c>
      <c r="AS6" s="69" t="s">
        <v>36</v>
      </c>
      <c r="AT6" s="69" t="s">
        <v>35</v>
      </c>
      <c r="AU6" s="69" t="s">
        <v>33</v>
      </c>
      <c r="AV6" s="69" t="s">
        <v>34</v>
      </c>
      <c r="AW6" s="69" t="s">
        <v>32</v>
      </c>
      <c r="AX6" s="69" t="s">
        <v>31</v>
      </c>
      <c r="AY6" s="69" t="s">
        <v>48</v>
      </c>
      <c r="AZ6" s="69" t="s">
        <v>49</v>
      </c>
      <c r="BA6" s="69" t="s">
        <v>50</v>
      </c>
      <c r="BB6" s="69" t="s">
        <v>51</v>
      </c>
      <c r="BC6" s="69" t="s">
        <v>122</v>
      </c>
      <c r="BD6" s="69" t="s">
        <v>56</v>
      </c>
      <c r="BE6" s="69" t="s">
        <v>55</v>
      </c>
      <c r="BF6" s="69" t="s">
        <v>54</v>
      </c>
      <c r="BG6" s="69" t="s">
        <v>53</v>
      </c>
      <c r="BH6" s="69" t="s">
        <v>52</v>
      </c>
      <c r="BI6" s="69" t="s">
        <v>57</v>
      </c>
      <c r="BJ6" s="69" t="s">
        <v>58</v>
      </c>
      <c r="BK6" s="69" t="s">
        <v>59</v>
      </c>
      <c r="BL6" s="69" t="s">
        <v>60</v>
      </c>
      <c r="BM6" s="69" t="s">
        <v>61</v>
      </c>
      <c r="BN6" s="69" t="s">
        <v>62</v>
      </c>
      <c r="BO6" s="69" t="s">
        <v>63</v>
      </c>
      <c r="BP6" s="69" t="s">
        <v>64</v>
      </c>
      <c r="BQ6" s="69" t="s">
        <v>65</v>
      </c>
      <c r="BR6" s="69" t="s">
        <v>71</v>
      </c>
      <c r="BS6" s="69" t="s">
        <v>70</v>
      </c>
      <c r="BT6" s="69" t="s">
        <v>69</v>
      </c>
      <c r="BU6" s="69" t="s">
        <v>68</v>
      </c>
      <c r="BV6" s="69" t="s">
        <v>67</v>
      </c>
      <c r="BW6" s="69" t="s">
        <v>66</v>
      </c>
      <c r="BX6" s="69" t="s">
        <v>72</v>
      </c>
      <c r="BY6" s="69" t="s">
        <v>73</v>
      </c>
      <c r="BZ6" s="69" t="s">
        <v>74</v>
      </c>
      <c r="CA6" s="69" t="s">
        <v>75</v>
      </c>
      <c r="CB6" s="69" t="s">
        <v>76</v>
      </c>
      <c r="CC6" s="69" t="s">
        <v>77</v>
      </c>
      <c r="CD6" s="69" t="s">
        <v>83</v>
      </c>
      <c r="CE6" s="69" t="s">
        <v>114</v>
      </c>
      <c r="CF6" s="69"/>
      <c r="CG6" s="69"/>
      <c r="CH6" s="69"/>
    </row>
    <row r="7" spans="1:86" ht="3.75" hidden="1" customHeight="1" thickBot="1" x14ac:dyDescent="0.3">
      <c r="A7" s="73"/>
      <c r="B7" s="73"/>
      <c r="C7" s="73"/>
      <c r="D7" s="73"/>
      <c r="E7" s="73"/>
      <c r="F7" s="70"/>
      <c r="G7" s="70"/>
      <c r="H7" s="70"/>
      <c r="I7" s="70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</row>
    <row r="8" spans="1:86" ht="15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  <c r="K8" s="67">
        <v>11</v>
      </c>
      <c r="L8" s="67">
        <v>12</v>
      </c>
      <c r="M8" s="67">
        <v>13</v>
      </c>
      <c r="N8" s="67">
        <v>14</v>
      </c>
      <c r="O8" s="67">
        <v>15</v>
      </c>
      <c r="P8" s="67">
        <v>16</v>
      </c>
      <c r="Q8" s="67">
        <v>17</v>
      </c>
      <c r="R8" s="67">
        <v>18</v>
      </c>
      <c r="S8" s="67">
        <v>19</v>
      </c>
      <c r="T8" s="67">
        <v>20</v>
      </c>
      <c r="U8" s="67">
        <v>21</v>
      </c>
      <c r="V8" s="67">
        <v>22</v>
      </c>
      <c r="W8" s="67">
        <v>23</v>
      </c>
      <c r="X8" s="67">
        <v>24</v>
      </c>
      <c r="Y8" s="67">
        <v>25</v>
      </c>
      <c r="Z8" s="67">
        <v>26</v>
      </c>
      <c r="AA8" s="67">
        <v>27</v>
      </c>
      <c r="AB8" s="67">
        <v>28</v>
      </c>
      <c r="AC8" s="67">
        <v>29</v>
      </c>
      <c r="AD8" s="67">
        <v>30</v>
      </c>
      <c r="AE8" s="67">
        <v>31</v>
      </c>
      <c r="AF8" s="67">
        <v>32</v>
      </c>
      <c r="AG8" s="67">
        <v>33</v>
      </c>
      <c r="AH8" s="67">
        <v>34</v>
      </c>
      <c r="AI8" s="67">
        <v>35</v>
      </c>
      <c r="AJ8" s="67">
        <v>36</v>
      </c>
      <c r="AK8" s="67">
        <v>37</v>
      </c>
      <c r="AL8" s="67">
        <v>38</v>
      </c>
      <c r="AM8" s="67">
        <v>39</v>
      </c>
      <c r="AN8" s="67">
        <v>40</v>
      </c>
      <c r="AO8" s="67">
        <v>41</v>
      </c>
      <c r="AP8" s="67">
        <v>42</v>
      </c>
      <c r="AQ8" s="67">
        <v>43</v>
      </c>
      <c r="AR8" s="67">
        <v>44</v>
      </c>
      <c r="AS8" s="67">
        <v>45</v>
      </c>
      <c r="AT8" s="67">
        <v>46</v>
      </c>
      <c r="AU8" s="67">
        <v>47</v>
      </c>
      <c r="AV8" s="67">
        <v>48</v>
      </c>
      <c r="AW8" s="67">
        <v>49</v>
      </c>
      <c r="AX8" s="67">
        <v>50</v>
      </c>
      <c r="AY8" s="67">
        <v>51</v>
      </c>
      <c r="AZ8" s="67">
        <v>52</v>
      </c>
      <c r="BA8" s="67">
        <v>53</v>
      </c>
      <c r="BB8" s="67">
        <v>54</v>
      </c>
      <c r="BC8" s="67">
        <v>55</v>
      </c>
      <c r="BD8" s="67">
        <v>56</v>
      </c>
      <c r="BE8" s="67">
        <v>57</v>
      </c>
      <c r="BF8" s="67">
        <v>58</v>
      </c>
      <c r="BG8" s="67">
        <v>59</v>
      </c>
      <c r="BH8" s="67">
        <v>60</v>
      </c>
      <c r="BI8" s="67">
        <v>61</v>
      </c>
      <c r="BJ8" s="67">
        <v>62</v>
      </c>
      <c r="BK8" s="67">
        <v>63</v>
      </c>
      <c r="BL8" s="67">
        <v>64</v>
      </c>
      <c r="BM8" s="67">
        <v>65</v>
      </c>
      <c r="BN8" s="67">
        <v>66</v>
      </c>
      <c r="BO8" s="67">
        <v>67</v>
      </c>
      <c r="BP8" s="67">
        <v>68</v>
      </c>
      <c r="BQ8" s="67">
        <v>69</v>
      </c>
      <c r="BR8" s="67">
        <v>70</v>
      </c>
      <c r="BS8" s="67">
        <v>71</v>
      </c>
      <c r="BT8" s="67">
        <v>72</v>
      </c>
      <c r="BU8" s="67">
        <v>73</v>
      </c>
      <c r="BV8" s="67">
        <v>74</v>
      </c>
      <c r="BW8" s="67">
        <v>75</v>
      </c>
      <c r="BX8" s="67">
        <v>76</v>
      </c>
      <c r="BY8" s="67">
        <v>77</v>
      </c>
      <c r="BZ8" s="67">
        <v>78</v>
      </c>
      <c r="CA8" s="67">
        <v>79</v>
      </c>
      <c r="CB8" s="67">
        <v>80</v>
      </c>
      <c r="CC8" s="67">
        <v>81</v>
      </c>
      <c r="CD8" s="67">
        <v>82</v>
      </c>
      <c r="CE8" s="67">
        <v>83</v>
      </c>
      <c r="CF8" s="68">
        <v>10</v>
      </c>
      <c r="CG8" s="21">
        <v>11</v>
      </c>
      <c r="CH8" s="21">
        <v>12</v>
      </c>
    </row>
    <row r="9" spans="1:86" s="8" customFormat="1" ht="45" hidden="1" x14ac:dyDescent="0.25">
      <c r="A9" s="12">
        <v>1</v>
      </c>
      <c r="B9" s="13" t="s">
        <v>78</v>
      </c>
      <c r="C9" s="13" t="s">
        <v>79</v>
      </c>
      <c r="D9" s="13" t="s">
        <v>80</v>
      </c>
      <c r="E9" s="13" t="s">
        <v>81</v>
      </c>
      <c r="F9" s="13" t="s">
        <v>82</v>
      </c>
      <c r="G9" s="13">
        <v>1279250</v>
      </c>
      <c r="H9" s="13">
        <v>1084110.17</v>
      </c>
      <c r="I9" s="13">
        <f>SUM(J9:BY9,CB9,CD9,CE9)</f>
        <v>1110856</v>
      </c>
      <c r="J9" s="13">
        <v>250000</v>
      </c>
      <c r="K9" s="13">
        <v>80000</v>
      </c>
      <c r="L9" s="13">
        <v>0</v>
      </c>
      <c r="M9" s="13">
        <v>140000</v>
      </c>
      <c r="N9" s="13">
        <v>31000</v>
      </c>
      <c r="O9" s="13">
        <v>44000</v>
      </c>
      <c r="P9" s="13">
        <v>0</v>
      </c>
      <c r="Q9" s="13">
        <v>25000</v>
      </c>
      <c r="R9" s="13">
        <v>3600</v>
      </c>
      <c r="S9" s="13">
        <v>7475</v>
      </c>
      <c r="T9" s="13">
        <v>63250</v>
      </c>
      <c r="U9" s="13">
        <v>29458</v>
      </c>
      <c r="V9" s="13">
        <v>60770</v>
      </c>
      <c r="W9" s="13">
        <v>20608</v>
      </c>
      <c r="X9" s="13">
        <v>2200</v>
      </c>
      <c r="Y9" s="76">
        <v>16000</v>
      </c>
      <c r="Z9" s="76"/>
      <c r="AA9" s="76"/>
      <c r="AB9" s="76"/>
      <c r="AC9" s="76"/>
      <c r="AD9" s="76"/>
      <c r="AE9" s="76"/>
      <c r="AF9" s="13">
        <v>18150</v>
      </c>
      <c r="AG9" s="13">
        <v>0</v>
      </c>
      <c r="AH9" s="13">
        <v>78000</v>
      </c>
      <c r="AI9" s="13">
        <v>38700</v>
      </c>
      <c r="AJ9" s="13">
        <v>64000</v>
      </c>
      <c r="AK9" s="13">
        <v>0</v>
      </c>
      <c r="AL9" s="13">
        <v>11000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6850</v>
      </c>
      <c r="AS9" s="13">
        <v>13500</v>
      </c>
      <c r="AT9" s="13">
        <v>0</v>
      </c>
      <c r="AU9" s="13">
        <v>68750</v>
      </c>
      <c r="AV9" s="13">
        <v>0</v>
      </c>
      <c r="AW9" s="13">
        <v>9500</v>
      </c>
      <c r="AX9" s="13">
        <v>0</v>
      </c>
      <c r="AY9" s="13">
        <v>0</v>
      </c>
      <c r="AZ9" s="13">
        <v>0</v>
      </c>
      <c r="BA9" s="13">
        <v>25000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345</v>
      </c>
      <c r="BP9" s="13">
        <v>400</v>
      </c>
      <c r="BQ9" s="13">
        <v>0</v>
      </c>
      <c r="BR9" s="13">
        <v>0</v>
      </c>
      <c r="BS9" s="13">
        <v>300</v>
      </c>
      <c r="BT9" s="13">
        <v>1200</v>
      </c>
      <c r="BU9" s="13">
        <v>400</v>
      </c>
      <c r="BV9" s="13">
        <v>0</v>
      </c>
      <c r="BW9" s="13">
        <v>100</v>
      </c>
      <c r="BX9" s="13">
        <v>0</v>
      </c>
      <c r="BY9" s="13">
        <v>0</v>
      </c>
      <c r="BZ9" s="13" t="s">
        <v>96</v>
      </c>
      <c r="CA9" s="13" t="s">
        <v>96</v>
      </c>
      <c r="CB9" s="13">
        <v>0</v>
      </c>
      <c r="CC9" s="13" t="s">
        <v>96</v>
      </c>
      <c r="CD9" s="13">
        <v>1300</v>
      </c>
      <c r="CE9" s="14" t="s">
        <v>95</v>
      </c>
      <c r="CF9" s="20">
        <f>G9+I9</f>
        <v>2390106</v>
      </c>
      <c r="CG9" s="23"/>
      <c r="CH9" s="23"/>
    </row>
    <row r="10" spans="1:86" s="8" customFormat="1" ht="55.5" customHeight="1" x14ac:dyDescent="0.3">
      <c r="A10" s="2">
        <v>1</v>
      </c>
      <c r="B10" s="4" t="s">
        <v>85</v>
      </c>
      <c r="C10" s="4" t="s">
        <v>86</v>
      </c>
      <c r="D10" s="4" t="s">
        <v>87</v>
      </c>
      <c r="E10" s="4" t="s">
        <v>88</v>
      </c>
      <c r="F10" s="4" t="s">
        <v>89</v>
      </c>
      <c r="G10" s="1">
        <v>1158638.46</v>
      </c>
      <c r="H10" s="1">
        <v>981897</v>
      </c>
      <c r="I10" s="1">
        <f t="shared" ref="I10:I11" si="0">SUM(J10:BY10,CB10,CD10,CE10)</f>
        <v>434403</v>
      </c>
      <c r="J10" s="1">
        <v>0</v>
      </c>
      <c r="K10" s="1">
        <v>26000</v>
      </c>
      <c r="L10" s="1">
        <v>0</v>
      </c>
      <c r="M10" s="1">
        <v>83000</v>
      </c>
      <c r="N10" s="1">
        <v>0</v>
      </c>
      <c r="O10" s="1">
        <v>31000</v>
      </c>
      <c r="P10" s="1">
        <v>0</v>
      </c>
      <c r="Q10" s="1">
        <v>0</v>
      </c>
      <c r="R10" s="1">
        <v>0</v>
      </c>
      <c r="S10" s="1">
        <v>0</v>
      </c>
      <c r="T10" s="1">
        <v>63250</v>
      </c>
      <c r="U10" s="1">
        <v>29458</v>
      </c>
      <c r="V10" s="75">
        <v>60770</v>
      </c>
      <c r="W10" s="75"/>
      <c r="X10" s="75"/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16000</v>
      </c>
      <c r="AI10" s="1">
        <v>0</v>
      </c>
      <c r="AJ10" s="1">
        <v>33500</v>
      </c>
      <c r="AK10" s="1">
        <v>0</v>
      </c>
      <c r="AL10" s="1">
        <v>7475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13500</v>
      </c>
      <c r="AT10" s="1">
        <v>35950</v>
      </c>
      <c r="AU10" s="1">
        <v>0</v>
      </c>
      <c r="AV10" s="1">
        <v>0</v>
      </c>
      <c r="AW10" s="1">
        <v>9500</v>
      </c>
      <c r="AX10" s="1">
        <v>0</v>
      </c>
      <c r="AY10" s="1">
        <v>0</v>
      </c>
      <c r="AZ10" s="1">
        <v>0</v>
      </c>
      <c r="BA10" s="1">
        <v>25000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 t="s">
        <v>96</v>
      </c>
      <c r="CA10" s="1" t="s">
        <v>96</v>
      </c>
      <c r="CB10" s="1">
        <v>0</v>
      </c>
      <c r="CC10" s="1" t="s">
        <v>96</v>
      </c>
      <c r="CD10" s="7" t="s">
        <v>95</v>
      </c>
      <c r="CE10" s="7" t="s">
        <v>95</v>
      </c>
      <c r="CF10" s="24">
        <f>G10+I10</f>
        <v>1593041.46</v>
      </c>
      <c r="CG10" s="33">
        <v>1</v>
      </c>
      <c r="CH10" s="33">
        <f>CF10*CG10</f>
        <v>1593041.46</v>
      </c>
    </row>
    <row r="11" spans="1:86" s="8" customFormat="1" ht="72" x14ac:dyDescent="0.3">
      <c r="A11" s="2">
        <v>2</v>
      </c>
      <c r="B11" s="4" t="s">
        <v>90</v>
      </c>
      <c r="C11" s="4" t="s">
        <v>91</v>
      </c>
      <c r="D11" s="4" t="s">
        <v>92</v>
      </c>
      <c r="E11" s="4" t="s">
        <v>93</v>
      </c>
      <c r="F11" s="4" t="s">
        <v>94</v>
      </c>
      <c r="G11" s="7" t="s">
        <v>95</v>
      </c>
      <c r="H11" s="7" t="s">
        <v>95</v>
      </c>
      <c r="I11" s="25">
        <f t="shared" si="0"/>
        <v>1036106</v>
      </c>
      <c r="J11" s="25">
        <v>250000</v>
      </c>
      <c r="K11" s="25">
        <v>80000</v>
      </c>
      <c r="L11" s="25">
        <v>0</v>
      </c>
      <c r="M11" s="25">
        <v>140000</v>
      </c>
      <c r="N11" s="25">
        <v>31000</v>
      </c>
      <c r="O11" s="25">
        <v>44000</v>
      </c>
      <c r="P11" s="25">
        <v>0</v>
      </c>
      <c r="Q11" s="25">
        <v>25000</v>
      </c>
      <c r="R11" s="25">
        <v>3600</v>
      </c>
      <c r="S11" s="25">
        <v>7475</v>
      </c>
      <c r="T11" s="25">
        <v>63250</v>
      </c>
      <c r="U11" s="25">
        <v>29458</v>
      </c>
      <c r="V11" s="25">
        <v>60770</v>
      </c>
      <c r="W11" s="25">
        <v>20608</v>
      </c>
      <c r="X11" s="25">
        <v>2200</v>
      </c>
      <c r="Y11" s="77">
        <v>16000</v>
      </c>
      <c r="Z11" s="78"/>
      <c r="AA11" s="78"/>
      <c r="AB11" s="78"/>
      <c r="AC11" s="78"/>
      <c r="AD11" s="78"/>
      <c r="AE11" s="79"/>
      <c r="AF11" s="25">
        <v>18150</v>
      </c>
      <c r="AG11" s="25">
        <v>0</v>
      </c>
      <c r="AH11" s="25">
        <v>78000</v>
      </c>
      <c r="AI11" s="25">
        <v>38700</v>
      </c>
      <c r="AJ11" s="25">
        <v>64000</v>
      </c>
      <c r="AK11" s="25">
        <v>0</v>
      </c>
      <c r="AL11" s="25">
        <v>11000</v>
      </c>
      <c r="AM11" s="25">
        <v>0</v>
      </c>
      <c r="AN11" s="25">
        <v>0</v>
      </c>
      <c r="AO11" s="25">
        <v>0</v>
      </c>
      <c r="AP11" s="25">
        <v>0</v>
      </c>
      <c r="AQ11" s="25">
        <v>2000</v>
      </c>
      <c r="AR11" s="25">
        <v>6850</v>
      </c>
      <c r="AS11" s="25">
        <v>13500</v>
      </c>
      <c r="AT11" s="77">
        <v>18300</v>
      </c>
      <c r="AU11" s="79"/>
      <c r="AV11" s="5">
        <v>0</v>
      </c>
      <c r="AW11" s="25">
        <v>9500</v>
      </c>
      <c r="AX11" s="25">
        <v>0</v>
      </c>
      <c r="AY11" s="25">
        <v>0</v>
      </c>
      <c r="AZ11" s="25">
        <v>0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5">
        <v>0</v>
      </c>
      <c r="BK11" s="25">
        <v>0</v>
      </c>
      <c r="BL11" s="25">
        <v>0</v>
      </c>
      <c r="BM11" s="25">
        <v>0</v>
      </c>
      <c r="BN11" s="25">
        <v>0</v>
      </c>
      <c r="BO11" s="25">
        <v>345</v>
      </c>
      <c r="BP11" s="25">
        <v>400</v>
      </c>
      <c r="BQ11" s="25">
        <v>0</v>
      </c>
      <c r="BR11" s="25">
        <v>0</v>
      </c>
      <c r="BS11" s="25">
        <v>400</v>
      </c>
      <c r="BT11" s="25">
        <v>1200</v>
      </c>
      <c r="BU11" s="25">
        <v>300</v>
      </c>
      <c r="BV11" s="25">
        <v>0</v>
      </c>
      <c r="BW11" s="25">
        <v>100</v>
      </c>
      <c r="BX11" s="25">
        <v>0</v>
      </c>
      <c r="BY11" s="25">
        <v>0</v>
      </c>
      <c r="BZ11" s="25" t="s">
        <v>96</v>
      </c>
      <c r="CA11" s="25" t="s">
        <v>96</v>
      </c>
      <c r="CB11" s="25">
        <v>0</v>
      </c>
      <c r="CC11" s="25" t="s">
        <v>96</v>
      </c>
      <c r="CD11" s="7" t="s">
        <v>95</v>
      </c>
      <c r="CE11" s="7" t="s">
        <v>95</v>
      </c>
      <c r="CF11" s="24">
        <f>I11</f>
        <v>1036106</v>
      </c>
      <c r="CG11" s="33">
        <v>1</v>
      </c>
      <c r="CH11" s="5">
        <f>CF11*CG11</f>
        <v>1036106</v>
      </c>
    </row>
    <row r="12" spans="1:86" s="8" customFormat="1" ht="60" hidden="1" x14ac:dyDescent="0.25">
      <c r="A12" s="80">
        <v>4</v>
      </c>
      <c r="B12" s="81" t="s">
        <v>97</v>
      </c>
      <c r="C12" s="76" t="s">
        <v>79</v>
      </c>
      <c r="D12" s="81" t="s">
        <v>98</v>
      </c>
      <c r="E12" s="81" t="s">
        <v>99</v>
      </c>
      <c r="F12" s="15" t="s">
        <v>100</v>
      </c>
      <c r="G12" s="13">
        <v>1207440</v>
      </c>
      <c r="H12" s="13">
        <v>1023254.24</v>
      </c>
      <c r="I12" s="71">
        <f>SUM(J12:BY13,CB12,CE12)</f>
        <v>1075560</v>
      </c>
      <c r="J12" s="76">
        <v>250000</v>
      </c>
      <c r="K12" s="76">
        <v>80000</v>
      </c>
      <c r="L12" s="76">
        <v>0</v>
      </c>
      <c r="M12" s="76">
        <v>155000</v>
      </c>
      <c r="N12" s="76">
        <v>31000</v>
      </c>
      <c r="O12" s="76">
        <v>44000</v>
      </c>
      <c r="P12" s="76">
        <v>0</v>
      </c>
      <c r="Q12" s="76">
        <v>26000</v>
      </c>
      <c r="R12" s="76">
        <v>3600</v>
      </c>
      <c r="S12" s="76">
        <v>12000</v>
      </c>
      <c r="T12" s="76">
        <v>63250</v>
      </c>
      <c r="U12" s="76">
        <v>30000</v>
      </c>
      <c r="V12" s="76">
        <v>0</v>
      </c>
      <c r="W12" s="76">
        <v>20608</v>
      </c>
      <c r="X12" s="76">
        <v>2500</v>
      </c>
      <c r="Y12" s="82">
        <v>19300</v>
      </c>
      <c r="Z12" s="83"/>
      <c r="AA12" s="83"/>
      <c r="AB12" s="83"/>
      <c r="AC12" s="83"/>
      <c r="AD12" s="83"/>
      <c r="AE12" s="84"/>
      <c r="AF12" s="76">
        <v>18173</v>
      </c>
      <c r="AG12" s="76">
        <v>0</v>
      </c>
      <c r="AH12" s="76">
        <v>78000</v>
      </c>
      <c r="AI12" s="76">
        <v>38700</v>
      </c>
      <c r="AJ12" s="76">
        <v>64000</v>
      </c>
      <c r="AK12" s="76">
        <v>0</v>
      </c>
      <c r="AL12" s="76">
        <v>11000</v>
      </c>
      <c r="AM12" s="76">
        <v>0</v>
      </c>
      <c r="AN12" s="76">
        <v>0</v>
      </c>
      <c r="AO12" s="76">
        <v>0</v>
      </c>
      <c r="AP12" s="76">
        <v>0</v>
      </c>
      <c r="AQ12" s="76">
        <v>1500</v>
      </c>
      <c r="AR12" s="76">
        <v>8679</v>
      </c>
      <c r="AS12" s="76">
        <v>13500</v>
      </c>
      <c r="AT12" s="76">
        <v>0</v>
      </c>
      <c r="AU12" s="76">
        <v>68750</v>
      </c>
      <c r="AV12" s="76">
        <v>0</v>
      </c>
      <c r="AW12" s="76">
        <v>11000</v>
      </c>
      <c r="AX12" s="76">
        <v>0</v>
      </c>
      <c r="AY12" s="76">
        <v>0</v>
      </c>
      <c r="AZ12" s="76">
        <v>0</v>
      </c>
      <c r="BA12" s="76">
        <v>25000</v>
      </c>
      <c r="BB12" s="76">
        <v>0</v>
      </c>
      <c r="BC12" s="76">
        <v>0</v>
      </c>
      <c r="BD12" s="76">
        <v>0</v>
      </c>
      <c r="BE12" s="76">
        <v>0</v>
      </c>
      <c r="BF12" s="76">
        <v>0</v>
      </c>
      <c r="BG12" s="76">
        <v>0</v>
      </c>
      <c r="BH12" s="76">
        <v>0</v>
      </c>
      <c r="BI12" s="76">
        <v>0</v>
      </c>
      <c r="BJ12" s="76">
        <v>0</v>
      </c>
      <c r="BK12" s="76">
        <v>0</v>
      </c>
      <c r="BL12" s="76">
        <v>0</v>
      </c>
      <c r="BM12" s="76">
        <v>0</v>
      </c>
      <c r="BN12" s="76">
        <v>0</v>
      </c>
      <c r="BO12" s="76">
        <v>0</v>
      </c>
      <c r="BP12" s="76">
        <v>0</v>
      </c>
      <c r="BQ12" s="76">
        <v>0</v>
      </c>
      <c r="BR12" s="76">
        <v>0</v>
      </c>
      <c r="BS12" s="76">
        <v>0</v>
      </c>
      <c r="BT12" s="76">
        <v>0</v>
      </c>
      <c r="BU12" s="76">
        <v>0</v>
      </c>
      <c r="BV12" s="76">
        <v>0</v>
      </c>
      <c r="BW12" s="76">
        <v>0</v>
      </c>
      <c r="BX12" s="76">
        <v>0</v>
      </c>
      <c r="BY12" s="76">
        <v>0</v>
      </c>
      <c r="BZ12" s="76" t="s">
        <v>96</v>
      </c>
      <c r="CA12" s="76" t="s">
        <v>96</v>
      </c>
      <c r="CB12" s="76">
        <v>0</v>
      </c>
      <c r="CC12" s="76" t="s">
        <v>96</v>
      </c>
      <c r="CD12" s="92" t="s">
        <v>95</v>
      </c>
      <c r="CE12" s="90" t="s">
        <v>95</v>
      </c>
      <c r="CF12" s="20">
        <f>G12+I12</f>
        <v>2283000</v>
      </c>
      <c r="CG12" s="34"/>
      <c r="CH12" s="34"/>
    </row>
    <row r="13" spans="1:86" s="8" customFormat="1" ht="60" hidden="1" x14ac:dyDescent="0.25">
      <c r="A13" s="80"/>
      <c r="B13" s="81"/>
      <c r="C13" s="76"/>
      <c r="D13" s="81"/>
      <c r="E13" s="81"/>
      <c r="F13" s="15" t="s">
        <v>101</v>
      </c>
      <c r="G13" s="16">
        <v>1852440</v>
      </c>
      <c r="H13" s="13">
        <v>1569864.41</v>
      </c>
      <c r="I13" s="72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85"/>
      <c r="Z13" s="86"/>
      <c r="AA13" s="86"/>
      <c r="AB13" s="86"/>
      <c r="AC13" s="86"/>
      <c r="AD13" s="86"/>
      <c r="AE13" s="87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81"/>
      <c r="CE13" s="91"/>
      <c r="CF13" s="20">
        <f>G13+I12</f>
        <v>2928000</v>
      </c>
      <c r="CG13" s="34"/>
      <c r="CH13" s="34"/>
    </row>
    <row r="14" spans="1:86" s="8" customFormat="1" ht="72" x14ac:dyDescent="0.3">
      <c r="A14" s="2">
        <v>3</v>
      </c>
      <c r="B14" s="1" t="s">
        <v>102</v>
      </c>
      <c r="C14" s="1" t="s">
        <v>103</v>
      </c>
      <c r="D14" s="1" t="s">
        <v>104</v>
      </c>
      <c r="E14" s="1" t="s">
        <v>105</v>
      </c>
      <c r="F14" s="1" t="s">
        <v>106</v>
      </c>
      <c r="G14" s="1">
        <v>1279683</v>
      </c>
      <c r="H14" s="1">
        <v>1084477.1200000001</v>
      </c>
      <c r="I14" s="1">
        <f>SUM(J14:BY14,CB14,CD14,CE14)</f>
        <v>1336000</v>
      </c>
      <c r="J14" s="1">
        <v>321000</v>
      </c>
      <c r="K14" s="1">
        <v>90000</v>
      </c>
      <c r="L14" s="1">
        <v>0</v>
      </c>
      <c r="M14" s="1">
        <v>250000</v>
      </c>
      <c r="N14" s="1">
        <v>30000</v>
      </c>
      <c r="O14" s="1">
        <v>0</v>
      </c>
      <c r="P14" s="1">
        <v>0</v>
      </c>
      <c r="Q14" s="1">
        <v>35000</v>
      </c>
      <c r="R14" s="1">
        <v>5000</v>
      </c>
      <c r="S14" s="1">
        <v>15000</v>
      </c>
      <c r="T14" s="1">
        <v>94000</v>
      </c>
      <c r="U14" s="1">
        <v>20000</v>
      </c>
      <c r="V14" s="1">
        <v>80000</v>
      </c>
      <c r="W14" s="1">
        <v>25000</v>
      </c>
      <c r="X14" s="1">
        <v>5000</v>
      </c>
      <c r="Y14" s="1">
        <v>3500</v>
      </c>
      <c r="Z14" s="1">
        <v>3500</v>
      </c>
      <c r="AA14" s="1">
        <v>3000</v>
      </c>
      <c r="AB14" s="1">
        <v>3000</v>
      </c>
      <c r="AC14" s="1">
        <v>3000</v>
      </c>
      <c r="AD14" s="5">
        <v>0</v>
      </c>
      <c r="AE14" s="5">
        <v>0</v>
      </c>
      <c r="AF14" s="1">
        <v>25000</v>
      </c>
      <c r="AG14" s="5">
        <v>0</v>
      </c>
      <c r="AH14" s="1">
        <v>25000</v>
      </c>
      <c r="AI14" s="1">
        <v>70000</v>
      </c>
      <c r="AJ14" s="1">
        <v>65000</v>
      </c>
      <c r="AK14" s="5">
        <v>0</v>
      </c>
      <c r="AL14" s="1">
        <v>25000</v>
      </c>
      <c r="AM14" s="5">
        <v>0</v>
      </c>
      <c r="AN14" s="5">
        <v>0</v>
      </c>
      <c r="AO14" s="5">
        <v>0</v>
      </c>
      <c r="AP14" s="5">
        <v>0</v>
      </c>
      <c r="AQ14" s="1">
        <v>10000</v>
      </c>
      <c r="AR14" s="1">
        <v>15000</v>
      </c>
      <c r="AS14" s="1">
        <v>20000</v>
      </c>
      <c r="AT14" s="1">
        <v>60000</v>
      </c>
      <c r="AU14" s="1">
        <v>0</v>
      </c>
      <c r="AV14" s="1">
        <v>0</v>
      </c>
      <c r="AW14" s="1">
        <v>10000</v>
      </c>
      <c r="AX14" s="5">
        <v>0</v>
      </c>
      <c r="AY14" s="5">
        <v>0</v>
      </c>
      <c r="AZ14" s="5">
        <v>0</v>
      </c>
      <c r="BA14" s="1">
        <v>25000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1" t="s">
        <v>96</v>
      </c>
      <c r="CA14" s="1" t="s">
        <v>96</v>
      </c>
      <c r="CB14" s="5">
        <v>0</v>
      </c>
      <c r="CC14" s="1" t="s">
        <v>96</v>
      </c>
      <c r="CD14" s="7" t="s">
        <v>95</v>
      </c>
      <c r="CE14" s="7" t="s">
        <v>95</v>
      </c>
      <c r="CF14" s="24">
        <f>G14+I14</f>
        <v>2615683</v>
      </c>
      <c r="CG14" s="33">
        <v>1</v>
      </c>
      <c r="CH14" s="33">
        <f>CF14*1</f>
        <v>2615683</v>
      </c>
    </row>
    <row r="15" spans="1:86" s="8" customFormat="1" ht="43.2" x14ac:dyDescent="0.3">
      <c r="A15" s="2">
        <v>4</v>
      </c>
      <c r="B15" s="1" t="s">
        <v>107</v>
      </c>
      <c r="C15" s="1" t="s">
        <v>108</v>
      </c>
      <c r="D15" s="1" t="s">
        <v>109</v>
      </c>
      <c r="E15" s="1" t="s">
        <v>110</v>
      </c>
      <c r="F15" s="1" t="s">
        <v>111</v>
      </c>
      <c r="G15" s="1">
        <v>1591000</v>
      </c>
      <c r="H15" s="1">
        <f>SUM(I15:CE15)</f>
        <v>2224784</v>
      </c>
      <c r="I15" s="1">
        <f>SUM(J15:BY15,CD15,CE15)</f>
        <v>1108893</v>
      </c>
      <c r="J15" s="1">
        <v>235000</v>
      </c>
      <c r="K15" s="1">
        <v>130000</v>
      </c>
      <c r="L15" s="1">
        <v>0</v>
      </c>
      <c r="M15" s="1">
        <v>0</v>
      </c>
      <c r="N15" s="1">
        <v>0</v>
      </c>
      <c r="O15" s="1">
        <v>41800</v>
      </c>
      <c r="P15" s="1">
        <v>0</v>
      </c>
      <c r="Q15" s="1">
        <v>19500</v>
      </c>
      <c r="R15" s="1">
        <v>1300</v>
      </c>
      <c r="S15" s="1">
        <v>14000</v>
      </c>
      <c r="T15" s="1">
        <v>65000</v>
      </c>
      <c r="U15" s="1">
        <v>30000</v>
      </c>
      <c r="V15" s="1">
        <v>274000</v>
      </c>
      <c r="W15" s="1">
        <v>17000</v>
      </c>
      <c r="X15" s="1">
        <v>2500</v>
      </c>
      <c r="Y15" s="1">
        <v>2500</v>
      </c>
      <c r="Z15" s="1">
        <v>2400</v>
      </c>
      <c r="AA15" s="1">
        <v>1250</v>
      </c>
      <c r="AB15" s="1">
        <v>1250</v>
      </c>
      <c r="AC15" s="1">
        <v>1300</v>
      </c>
      <c r="AD15" s="1">
        <v>1000</v>
      </c>
      <c r="AE15" s="1">
        <v>400</v>
      </c>
      <c r="AF15" s="1">
        <v>18173</v>
      </c>
      <c r="AG15" s="5">
        <v>0</v>
      </c>
      <c r="AH15" s="1">
        <v>28900</v>
      </c>
      <c r="AI15" s="1">
        <v>38700</v>
      </c>
      <c r="AJ15" s="1">
        <v>63000</v>
      </c>
      <c r="AK15" s="5">
        <v>0</v>
      </c>
      <c r="AL15" s="1">
        <v>12000</v>
      </c>
      <c r="AM15" s="5">
        <v>0</v>
      </c>
      <c r="AN15" s="5">
        <v>0</v>
      </c>
      <c r="AO15" s="5">
        <v>0</v>
      </c>
      <c r="AP15" s="5">
        <v>0</v>
      </c>
      <c r="AQ15" s="1">
        <v>1500</v>
      </c>
      <c r="AR15" s="1">
        <v>6400</v>
      </c>
      <c r="AS15" s="1">
        <v>12000</v>
      </c>
      <c r="AT15" s="1">
        <v>55000</v>
      </c>
      <c r="AU15" s="1">
        <v>0</v>
      </c>
      <c r="AV15" s="1">
        <v>0</v>
      </c>
      <c r="AW15" s="1">
        <v>9000</v>
      </c>
      <c r="AX15" s="5">
        <v>0</v>
      </c>
      <c r="AY15" s="5">
        <v>0</v>
      </c>
      <c r="AZ15" s="5">
        <v>0</v>
      </c>
      <c r="BA15" s="1">
        <v>2000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1">
        <v>350</v>
      </c>
      <c r="BP15" s="1">
        <v>500</v>
      </c>
      <c r="BQ15" s="5">
        <v>0</v>
      </c>
      <c r="BR15" s="5">
        <v>0</v>
      </c>
      <c r="BS15" s="1">
        <v>750</v>
      </c>
      <c r="BT15" s="1">
        <v>750</v>
      </c>
      <c r="BU15" s="1">
        <v>900</v>
      </c>
      <c r="BV15" s="5">
        <v>0</v>
      </c>
      <c r="BW15" s="5">
        <v>0</v>
      </c>
      <c r="BX15" s="5">
        <v>0</v>
      </c>
      <c r="BY15" s="5">
        <v>0</v>
      </c>
      <c r="BZ15" s="1" t="s">
        <v>96</v>
      </c>
      <c r="CA15" s="1" t="s">
        <v>96</v>
      </c>
      <c r="CB15" s="5">
        <v>0</v>
      </c>
      <c r="CC15" s="1">
        <v>6998</v>
      </c>
      <c r="CD15" s="7" t="s">
        <v>95</v>
      </c>
      <c r="CE15" s="1">
        <v>18770</v>
      </c>
      <c r="CF15" s="24">
        <f>G15+I15</f>
        <v>2699893</v>
      </c>
      <c r="CG15" s="33">
        <v>1</v>
      </c>
      <c r="CH15" s="33">
        <f>CF15*CG15</f>
        <v>2699893</v>
      </c>
    </row>
    <row r="16" spans="1:86" s="8" customFormat="1" ht="57.6" x14ac:dyDescent="0.3">
      <c r="A16" s="2">
        <v>7</v>
      </c>
      <c r="B16" s="18" t="s">
        <v>144</v>
      </c>
      <c r="C16" s="1" t="s">
        <v>112</v>
      </c>
      <c r="D16" s="1" t="s">
        <v>265</v>
      </c>
      <c r="E16" s="1" t="s">
        <v>105</v>
      </c>
      <c r="F16" s="1" t="s">
        <v>113</v>
      </c>
      <c r="G16" s="5">
        <v>1157540</v>
      </c>
      <c r="H16" s="1">
        <v>980966.1</v>
      </c>
      <c r="I16" s="1">
        <f t="shared" ref="I16:I17" si="1">SUM(J16:BY16,CD16,CE16)</f>
        <v>1147000</v>
      </c>
      <c r="J16" s="1">
        <v>150000</v>
      </c>
      <c r="K16" s="1">
        <v>80000</v>
      </c>
      <c r="L16" s="1">
        <v>90000</v>
      </c>
      <c r="M16" s="1">
        <v>100000</v>
      </c>
      <c r="N16" s="1">
        <v>30000</v>
      </c>
      <c r="O16" s="5">
        <v>0</v>
      </c>
      <c r="P16" s="5">
        <v>0</v>
      </c>
      <c r="Q16" s="1">
        <v>30000</v>
      </c>
      <c r="R16" s="1">
        <v>5000</v>
      </c>
      <c r="S16" s="1">
        <v>15000</v>
      </c>
      <c r="T16" s="1">
        <v>65000</v>
      </c>
      <c r="U16" s="1">
        <v>10000</v>
      </c>
      <c r="V16" s="1">
        <v>60000</v>
      </c>
      <c r="W16" s="5">
        <v>0</v>
      </c>
      <c r="X16" s="5">
        <v>0</v>
      </c>
      <c r="Y16" s="1">
        <v>4000</v>
      </c>
      <c r="Z16" s="1">
        <v>4000</v>
      </c>
      <c r="AA16" s="1">
        <v>8000</v>
      </c>
      <c r="AB16" s="1">
        <v>8000</v>
      </c>
      <c r="AC16" s="1">
        <v>8000</v>
      </c>
      <c r="AD16" s="6" t="s">
        <v>119</v>
      </c>
      <c r="AE16" s="6" t="s">
        <v>119</v>
      </c>
      <c r="AF16" s="1">
        <v>35000</v>
      </c>
      <c r="AG16" s="5">
        <v>0</v>
      </c>
      <c r="AH16" s="1">
        <v>70000</v>
      </c>
      <c r="AI16" s="1">
        <v>60000</v>
      </c>
      <c r="AJ16" s="1">
        <v>60000</v>
      </c>
      <c r="AK16" s="1">
        <v>30000</v>
      </c>
      <c r="AL16" s="1">
        <v>30000</v>
      </c>
      <c r="AM16" s="1">
        <v>5000</v>
      </c>
      <c r="AN16" s="1">
        <v>10000</v>
      </c>
      <c r="AO16" s="1">
        <v>10000</v>
      </c>
      <c r="AP16" s="1">
        <v>40000</v>
      </c>
      <c r="AQ16" s="1">
        <v>5000</v>
      </c>
      <c r="AR16" s="1">
        <v>10000</v>
      </c>
      <c r="AS16" s="5">
        <v>0</v>
      </c>
      <c r="AT16" s="5">
        <v>35000</v>
      </c>
      <c r="AU16" s="1" t="s">
        <v>119</v>
      </c>
      <c r="AV16" s="1">
        <v>35000</v>
      </c>
      <c r="AW16" s="1">
        <v>15000</v>
      </c>
      <c r="AX16" s="1" t="s">
        <v>119</v>
      </c>
      <c r="AY16" s="1" t="s">
        <v>119</v>
      </c>
      <c r="AZ16" s="5">
        <v>0</v>
      </c>
      <c r="BA16" s="1">
        <v>30000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6" t="s">
        <v>120</v>
      </c>
      <c r="BT16" s="6" t="s">
        <v>120</v>
      </c>
      <c r="BU16" s="6" t="s">
        <v>121</v>
      </c>
      <c r="BV16" s="5">
        <v>0</v>
      </c>
      <c r="BW16" s="6" t="s">
        <v>120</v>
      </c>
      <c r="BX16" s="5">
        <v>0</v>
      </c>
      <c r="BY16" s="5">
        <v>0</v>
      </c>
      <c r="BZ16" s="1" t="s">
        <v>96</v>
      </c>
      <c r="CA16" s="1" t="s">
        <v>96</v>
      </c>
      <c r="CB16" s="1" t="s">
        <v>96</v>
      </c>
      <c r="CC16" s="1" t="s">
        <v>96</v>
      </c>
      <c r="CD16" s="7" t="s">
        <v>95</v>
      </c>
      <c r="CE16" s="7" t="s">
        <v>95</v>
      </c>
      <c r="CF16" s="24">
        <f>G16+I16</f>
        <v>2304540</v>
      </c>
      <c r="CG16" s="33">
        <v>1</v>
      </c>
      <c r="CH16" s="5">
        <v>2304540</v>
      </c>
    </row>
    <row r="17" spans="1:86" s="8" customFormat="1" ht="75" hidden="1" x14ac:dyDescent="0.25">
      <c r="A17" s="27">
        <v>8</v>
      </c>
      <c r="B17" s="17" t="s">
        <v>123</v>
      </c>
      <c r="C17" s="17" t="s">
        <v>79</v>
      </c>
      <c r="D17" s="17" t="s">
        <v>80</v>
      </c>
      <c r="E17" s="17" t="s">
        <v>124</v>
      </c>
      <c r="F17" s="17" t="s">
        <v>125</v>
      </c>
      <c r="G17" s="19">
        <v>1219250</v>
      </c>
      <c r="H17" s="17">
        <v>1033262.71</v>
      </c>
      <c r="I17" s="17">
        <f t="shared" si="1"/>
        <v>1110856</v>
      </c>
      <c r="J17" s="17">
        <v>250000</v>
      </c>
      <c r="K17" s="17">
        <v>80000</v>
      </c>
      <c r="L17" s="17">
        <v>0</v>
      </c>
      <c r="M17" s="17">
        <v>140000</v>
      </c>
      <c r="N17" s="17">
        <v>31000</v>
      </c>
      <c r="O17" s="19">
        <v>44000</v>
      </c>
      <c r="P17" s="19">
        <v>0</v>
      </c>
      <c r="Q17" s="17">
        <v>25000</v>
      </c>
      <c r="R17" s="17">
        <v>3600</v>
      </c>
      <c r="S17" s="17">
        <v>7475</v>
      </c>
      <c r="T17" s="17">
        <v>63250</v>
      </c>
      <c r="U17" s="17">
        <v>29458</v>
      </c>
      <c r="V17" s="17">
        <v>60770</v>
      </c>
      <c r="W17" s="17">
        <v>20608</v>
      </c>
      <c r="X17" s="17">
        <v>2200</v>
      </c>
      <c r="Y17" s="71">
        <v>16000</v>
      </c>
      <c r="Z17" s="71"/>
      <c r="AA17" s="71"/>
      <c r="AB17" s="71"/>
      <c r="AC17" s="71"/>
      <c r="AD17" s="71"/>
      <c r="AE17" s="71"/>
      <c r="AF17" s="17">
        <v>18150</v>
      </c>
      <c r="AG17" s="19">
        <v>0</v>
      </c>
      <c r="AH17" s="17">
        <v>78000</v>
      </c>
      <c r="AI17" s="17">
        <v>38700</v>
      </c>
      <c r="AJ17" s="17">
        <v>64000</v>
      </c>
      <c r="AK17" s="17">
        <v>0</v>
      </c>
      <c r="AL17" s="17">
        <v>11000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6850</v>
      </c>
      <c r="AS17" s="17">
        <v>13500</v>
      </c>
      <c r="AT17" s="19">
        <v>0</v>
      </c>
      <c r="AU17" s="17">
        <v>68750</v>
      </c>
      <c r="AV17" s="17">
        <v>0</v>
      </c>
      <c r="AW17" s="17">
        <v>9500</v>
      </c>
      <c r="AX17" s="17" t="s">
        <v>126</v>
      </c>
      <c r="AY17" s="17">
        <v>0</v>
      </c>
      <c r="AZ17" s="19">
        <v>0</v>
      </c>
      <c r="BA17" s="17">
        <v>25000</v>
      </c>
      <c r="BB17" s="19">
        <v>0</v>
      </c>
      <c r="BC17" s="19">
        <v>0</v>
      </c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7">
        <v>345</v>
      </c>
      <c r="BP17" s="17">
        <v>400</v>
      </c>
      <c r="BQ17" s="19">
        <v>0</v>
      </c>
      <c r="BR17" s="19">
        <v>0</v>
      </c>
      <c r="BS17" s="28" t="s">
        <v>120</v>
      </c>
      <c r="BT17" s="17">
        <v>1200</v>
      </c>
      <c r="BU17" s="17">
        <v>800</v>
      </c>
      <c r="BV17" s="19">
        <v>0</v>
      </c>
      <c r="BW17" s="28" t="s">
        <v>127</v>
      </c>
      <c r="BX17" s="19">
        <v>0</v>
      </c>
      <c r="BY17" s="19">
        <v>0</v>
      </c>
      <c r="BZ17" s="17" t="s">
        <v>96</v>
      </c>
      <c r="CA17" s="17" t="s">
        <v>96</v>
      </c>
      <c r="CB17" s="17" t="s">
        <v>96</v>
      </c>
      <c r="CC17" s="17" t="s">
        <v>96</v>
      </c>
      <c r="CD17" s="17">
        <v>1300</v>
      </c>
      <c r="CE17" s="29" t="s">
        <v>95</v>
      </c>
      <c r="CF17" s="26">
        <f>G17+I17</f>
        <v>2330106</v>
      </c>
      <c r="CG17" s="35"/>
      <c r="CH17" s="35"/>
    </row>
    <row r="18" spans="1:86" s="8" customFormat="1" ht="28.8" x14ac:dyDescent="0.3">
      <c r="A18" s="2">
        <v>8</v>
      </c>
      <c r="B18" s="18" t="s">
        <v>140</v>
      </c>
      <c r="C18" s="18" t="s">
        <v>255</v>
      </c>
      <c r="D18" s="18" t="s">
        <v>262</v>
      </c>
      <c r="E18" s="18" t="s">
        <v>99</v>
      </c>
      <c r="F18" s="18" t="s">
        <v>141</v>
      </c>
      <c r="G18" s="5" t="s">
        <v>95</v>
      </c>
      <c r="H18" s="18" t="s">
        <v>95</v>
      </c>
      <c r="I18" s="18" t="s">
        <v>95</v>
      </c>
      <c r="J18" s="18"/>
      <c r="K18" s="18"/>
      <c r="L18" s="18"/>
      <c r="M18" s="18"/>
      <c r="N18" s="18"/>
      <c r="O18" s="5"/>
      <c r="P18" s="5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5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5"/>
      <c r="AU18" s="18"/>
      <c r="AV18" s="18"/>
      <c r="AW18" s="18"/>
      <c r="AX18" s="18"/>
      <c r="AY18" s="18"/>
      <c r="AZ18" s="5"/>
      <c r="BA18" s="18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18"/>
      <c r="BP18" s="18"/>
      <c r="BQ18" s="5"/>
      <c r="BR18" s="5"/>
      <c r="BS18" s="6"/>
      <c r="BT18" s="18"/>
      <c r="BU18" s="18"/>
      <c r="BV18" s="5"/>
      <c r="BW18" s="6"/>
      <c r="BX18" s="5"/>
      <c r="BY18" s="5"/>
      <c r="BZ18" s="18"/>
      <c r="CA18" s="18"/>
      <c r="CB18" s="18"/>
      <c r="CC18" s="18"/>
      <c r="CD18" s="18"/>
      <c r="CE18" s="7"/>
      <c r="CF18" s="25">
        <f>CH18</f>
        <v>2670705.5299999998</v>
      </c>
      <c r="CG18" s="33">
        <v>1</v>
      </c>
      <c r="CH18" s="5">
        <v>2670705.5299999998</v>
      </c>
    </row>
    <row r="19" spans="1:86" s="8" customFormat="1" ht="28.8" x14ac:dyDescent="0.3">
      <c r="A19" s="2">
        <v>9</v>
      </c>
      <c r="B19" s="6" t="s">
        <v>142</v>
      </c>
      <c r="C19" s="18" t="s">
        <v>256</v>
      </c>
      <c r="D19" s="18" t="s">
        <v>262</v>
      </c>
      <c r="E19" s="18" t="s">
        <v>105</v>
      </c>
      <c r="F19" s="18" t="s">
        <v>143</v>
      </c>
      <c r="G19" s="5" t="s">
        <v>95</v>
      </c>
      <c r="H19" s="18" t="s">
        <v>95</v>
      </c>
      <c r="I19" s="18" t="s">
        <v>95</v>
      </c>
      <c r="J19" s="18"/>
      <c r="K19" s="18"/>
      <c r="L19" s="18"/>
      <c r="M19" s="18"/>
      <c r="N19" s="18"/>
      <c r="O19" s="5"/>
      <c r="P19" s="5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5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5"/>
      <c r="AU19" s="18"/>
      <c r="AV19" s="18"/>
      <c r="AW19" s="18"/>
      <c r="AX19" s="18"/>
      <c r="AY19" s="18"/>
      <c r="AZ19" s="5"/>
      <c r="BA19" s="18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18"/>
      <c r="BP19" s="18"/>
      <c r="BQ19" s="5"/>
      <c r="BR19" s="5"/>
      <c r="BS19" s="6"/>
      <c r="BT19" s="18"/>
      <c r="BU19" s="18"/>
      <c r="BV19" s="5"/>
      <c r="BW19" s="6"/>
      <c r="BX19" s="5"/>
      <c r="BY19" s="5"/>
      <c r="BZ19" s="18"/>
      <c r="CA19" s="18"/>
      <c r="CB19" s="18"/>
      <c r="CC19" s="18"/>
      <c r="CD19" s="18"/>
      <c r="CE19" s="7"/>
      <c r="CF19" s="25">
        <v>2218802.2400000002</v>
      </c>
      <c r="CG19" s="33">
        <v>1</v>
      </c>
      <c r="CH19" s="30">
        <v>2218802.2400000002</v>
      </c>
    </row>
    <row r="20" spans="1:86" s="8" customFormat="1" ht="43.2" x14ac:dyDescent="0.3">
      <c r="A20" s="2">
        <v>10</v>
      </c>
      <c r="B20" s="18" t="s">
        <v>146</v>
      </c>
      <c r="C20" s="18" t="s">
        <v>257</v>
      </c>
      <c r="D20" s="18" t="s">
        <v>262</v>
      </c>
      <c r="E20" s="18" t="s">
        <v>105</v>
      </c>
      <c r="F20" s="18" t="s">
        <v>145</v>
      </c>
      <c r="G20" s="5" t="s">
        <v>95</v>
      </c>
      <c r="H20" s="18" t="s">
        <v>95</v>
      </c>
      <c r="I20" s="18" t="s">
        <v>95</v>
      </c>
      <c r="J20" s="18"/>
      <c r="K20" s="18"/>
      <c r="L20" s="18"/>
      <c r="M20" s="18"/>
      <c r="N20" s="18"/>
      <c r="O20" s="5"/>
      <c r="P20" s="5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5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5"/>
      <c r="AU20" s="18"/>
      <c r="AV20" s="18"/>
      <c r="AW20" s="18"/>
      <c r="AX20" s="18"/>
      <c r="AY20" s="18"/>
      <c r="AZ20" s="5"/>
      <c r="BA20" s="18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18"/>
      <c r="BP20" s="18"/>
      <c r="BQ20" s="5"/>
      <c r="BR20" s="5"/>
      <c r="BS20" s="6"/>
      <c r="BT20" s="18"/>
      <c r="BU20" s="18"/>
      <c r="BV20" s="5"/>
      <c r="BW20" s="6"/>
      <c r="BX20" s="5"/>
      <c r="BY20" s="5"/>
      <c r="BZ20" s="18"/>
      <c r="CA20" s="18"/>
      <c r="CB20" s="18"/>
      <c r="CC20" s="18"/>
      <c r="CD20" s="18"/>
      <c r="CE20" s="7"/>
      <c r="CF20" s="25">
        <v>2588255</v>
      </c>
      <c r="CG20" s="33">
        <v>5</v>
      </c>
      <c r="CH20" s="5">
        <v>12941274.890000001</v>
      </c>
    </row>
    <row r="21" spans="1:86" s="8" customFormat="1" ht="28.8" x14ac:dyDescent="0.3">
      <c r="A21" s="2">
        <v>11</v>
      </c>
      <c r="B21" s="18" t="s">
        <v>147</v>
      </c>
      <c r="C21" s="18" t="s">
        <v>258</v>
      </c>
      <c r="D21" s="18" t="s">
        <v>263</v>
      </c>
      <c r="E21" s="18" t="s">
        <v>105</v>
      </c>
      <c r="F21" s="18" t="s">
        <v>148</v>
      </c>
      <c r="G21" s="5" t="s">
        <v>95</v>
      </c>
      <c r="H21" s="18" t="s">
        <v>95</v>
      </c>
      <c r="I21" s="18" t="s">
        <v>95</v>
      </c>
      <c r="J21" s="18"/>
      <c r="K21" s="18"/>
      <c r="L21" s="18"/>
      <c r="M21" s="18"/>
      <c r="N21" s="18"/>
      <c r="O21" s="5"/>
      <c r="P21" s="5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5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5"/>
      <c r="AU21" s="18"/>
      <c r="AV21" s="18"/>
      <c r="AW21" s="18"/>
      <c r="AX21" s="18"/>
      <c r="AY21" s="18"/>
      <c r="AZ21" s="5"/>
      <c r="BA21" s="18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18"/>
      <c r="BP21" s="18"/>
      <c r="BQ21" s="5"/>
      <c r="BR21" s="5"/>
      <c r="BS21" s="6"/>
      <c r="BT21" s="18"/>
      <c r="BU21" s="18"/>
      <c r="BV21" s="5"/>
      <c r="BW21" s="6"/>
      <c r="BX21" s="5"/>
      <c r="BY21" s="5"/>
      <c r="BZ21" s="18"/>
      <c r="CA21" s="18"/>
      <c r="CB21" s="18"/>
      <c r="CC21" s="18"/>
      <c r="CD21" s="18"/>
      <c r="CE21" s="7"/>
      <c r="CF21" s="25">
        <v>2449396.25</v>
      </c>
      <c r="CG21" s="33">
        <v>20</v>
      </c>
      <c r="CH21" s="5">
        <v>48987925</v>
      </c>
    </row>
    <row r="22" spans="1:86" ht="28.8" x14ac:dyDescent="0.3">
      <c r="A22" s="22">
        <v>12</v>
      </c>
      <c r="B22" s="32" t="s">
        <v>151</v>
      </c>
      <c r="C22" s="32" t="s">
        <v>259</v>
      </c>
      <c r="D22" s="22" t="s">
        <v>268</v>
      </c>
      <c r="E22" s="22" t="s">
        <v>149</v>
      </c>
      <c r="F22" s="32" t="s">
        <v>148</v>
      </c>
      <c r="G22" s="21" t="s">
        <v>95</v>
      </c>
      <c r="H22" s="21" t="s">
        <v>95</v>
      </c>
      <c r="I22" s="21" t="s">
        <v>95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36">
        <v>3182839</v>
      </c>
      <c r="CG22" s="38">
        <v>5</v>
      </c>
      <c r="CH22" s="36">
        <v>15914195</v>
      </c>
    </row>
    <row r="23" spans="1:86" ht="28.8" x14ac:dyDescent="0.3">
      <c r="A23" s="22">
        <v>13</v>
      </c>
      <c r="B23" s="32" t="s">
        <v>153</v>
      </c>
      <c r="C23" s="32" t="s">
        <v>260</v>
      </c>
      <c r="D23" s="18" t="s">
        <v>264</v>
      </c>
      <c r="E23" s="18" t="s">
        <v>152</v>
      </c>
      <c r="F23" s="31" t="s">
        <v>154</v>
      </c>
      <c r="G23" s="21" t="s">
        <v>95</v>
      </c>
      <c r="H23" s="21" t="s">
        <v>95</v>
      </c>
      <c r="I23" s="21" t="s">
        <v>95</v>
      </c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36">
        <v>2200</v>
      </c>
      <c r="CG23" s="33">
        <v>10</v>
      </c>
      <c r="CH23" s="36">
        <v>22000000</v>
      </c>
    </row>
    <row r="24" spans="1:86" ht="28.8" x14ac:dyDescent="0.3">
      <c r="A24" s="2">
        <v>5</v>
      </c>
      <c r="B24" s="25" t="s">
        <v>158</v>
      </c>
      <c r="C24" s="25" t="s">
        <v>136</v>
      </c>
      <c r="D24" s="25" t="s">
        <v>266</v>
      </c>
      <c r="E24" s="25" t="s">
        <v>105</v>
      </c>
      <c r="F24" s="25" t="s">
        <v>137</v>
      </c>
      <c r="G24" s="25" t="s">
        <v>95</v>
      </c>
      <c r="H24" s="25" t="s">
        <v>95</v>
      </c>
      <c r="I24" s="25" t="s">
        <v>95</v>
      </c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5"/>
      <c r="AH24" s="25"/>
      <c r="AI24" s="25"/>
      <c r="AJ24" s="25"/>
      <c r="AK24" s="5"/>
      <c r="AL24" s="25"/>
      <c r="AM24" s="5"/>
      <c r="AN24" s="5"/>
      <c r="AO24" s="5"/>
      <c r="AP24" s="5"/>
      <c r="AQ24" s="25"/>
      <c r="AR24" s="25"/>
      <c r="AS24" s="25"/>
      <c r="AT24" s="25"/>
      <c r="AU24" s="25"/>
      <c r="AV24" s="25"/>
      <c r="AW24" s="25"/>
      <c r="AX24" s="5"/>
      <c r="AY24" s="5"/>
      <c r="AZ24" s="5"/>
      <c r="BA24" s="2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25"/>
      <c r="BP24" s="25"/>
      <c r="BQ24" s="5"/>
      <c r="BR24" s="5"/>
      <c r="BS24" s="25"/>
      <c r="BT24" s="25"/>
      <c r="BU24" s="25"/>
      <c r="BV24" s="5"/>
      <c r="BW24" s="5"/>
      <c r="BX24" s="5"/>
      <c r="BY24" s="5"/>
      <c r="BZ24" s="25"/>
      <c r="CA24" s="25"/>
      <c r="CB24" s="5"/>
      <c r="CC24" s="25"/>
      <c r="CD24" s="7"/>
      <c r="CE24" s="25"/>
      <c r="CF24" s="24">
        <v>1994241</v>
      </c>
      <c r="CG24" s="33">
        <v>2</v>
      </c>
      <c r="CH24" s="5">
        <v>3988482</v>
      </c>
    </row>
    <row r="25" spans="1:86" ht="28.8" x14ac:dyDescent="0.3">
      <c r="A25" s="2">
        <v>6</v>
      </c>
      <c r="B25" s="25" t="s">
        <v>156</v>
      </c>
      <c r="C25" s="25" t="s">
        <v>261</v>
      </c>
      <c r="D25" s="25" t="s">
        <v>267</v>
      </c>
      <c r="E25" s="25" t="s">
        <v>155</v>
      </c>
      <c r="F25" s="25" t="s">
        <v>138</v>
      </c>
      <c r="G25" s="25" t="s">
        <v>95</v>
      </c>
      <c r="H25" s="25" t="s">
        <v>95</v>
      </c>
      <c r="I25" s="25" t="s">
        <v>95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5"/>
      <c r="AH25" s="25"/>
      <c r="AI25" s="25"/>
      <c r="AJ25" s="25"/>
      <c r="AK25" s="5"/>
      <c r="AL25" s="25"/>
      <c r="AM25" s="5"/>
      <c r="AN25" s="5"/>
      <c r="AO25" s="5"/>
      <c r="AP25" s="5"/>
      <c r="AQ25" s="25"/>
      <c r="AR25" s="25"/>
      <c r="AS25" s="25"/>
      <c r="AT25" s="25"/>
      <c r="AU25" s="25"/>
      <c r="AV25" s="25"/>
      <c r="AW25" s="25"/>
      <c r="AX25" s="5"/>
      <c r="AY25" s="5"/>
      <c r="AZ25" s="5"/>
      <c r="BA25" s="2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25"/>
      <c r="BP25" s="25"/>
      <c r="BQ25" s="5"/>
      <c r="BR25" s="5"/>
      <c r="BS25" s="25"/>
      <c r="BT25" s="25"/>
      <c r="BU25" s="25"/>
      <c r="BV25" s="5"/>
      <c r="BW25" s="5"/>
      <c r="BX25" s="5"/>
      <c r="BY25" s="5"/>
      <c r="BZ25" s="25"/>
      <c r="CA25" s="25"/>
      <c r="CB25" s="5"/>
      <c r="CC25" s="25"/>
      <c r="CD25" s="7"/>
      <c r="CE25" s="25"/>
      <c r="CF25" s="24">
        <v>2803316.67</v>
      </c>
      <c r="CG25" s="33">
        <v>2</v>
      </c>
      <c r="CH25" s="5">
        <v>5606633.3399999999</v>
      </c>
    </row>
    <row r="26" spans="1:86" x14ac:dyDescent="0.3">
      <c r="A26" s="61" t="s">
        <v>159</v>
      </c>
      <c r="B26" s="61"/>
      <c r="C26" s="62">
        <f>AVERAGE(G14,G16,G15)</f>
        <v>1342741</v>
      </c>
      <c r="E26" s="60"/>
      <c r="CF26" s="37"/>
    </row>
    <row r="27" spans="1:86" x14ac:dyDescent="0.3">
      <c r="A27" s="61" t="s">
        <v>128</v>
      </c>
      <c r="B27" s="61"/>
      <c r="C27" s="62">
        <f>AVERAGE(C26,I10,I11,I14,I15,I16)</f>
        <v>1067523.8333333333</v>
      </c>
      <c r="CF27" s="37"/>
    </row>
    <row r="28" spans="1:86" x14ac:dyDescent="0.3">
      <c r="A28" s="61" t="s">
        <v>129</v>
      </c>
      <c r="B28" s="61"/>
      <c r="C28" s="61"/>
      <c r="E28" s="10"/>
      <c r="F28" s="8"/>
    </row>
    <row r="29" spans="1:86" ht="24" x14ac:dyDescent="0.3">
      <c r="A29" s="61"/>
      <c r="B29" s="63" t="s">
        <v>115</v>
      </c>
      <c r="C29" s="62">
        <f>AVERAGE(K10,K11,K14:K16)</f>
        <v>81200</v>
      </c>
      <c r="E29" s="11"/>
      <c r="F29" s="9"/>
      <c r="J29" s="3"/>
    </row>
    <row r="30" spans="1:86" ht="81" customHeight="1" x14ac:dyDescent="0.3">
      <c r="A30" s="61"/>
      <c r="B30" s="63" t="s">
        <v>116</v>
      </c>
      <c r="C30" s="62">
        <f>AVERAGE(M10,M11,M14,M16)</f>
        <v>143250</v>
      </c>
      <c r="E30" s="3"/>
    </row>
    <row r="31" spans="1:86" ht="15" customHeight="1" x14ac:dyDescent="0.3">
      <c r="A31" s="61"/>
      <c r="B31" s="64" t="s">
        <v>117</v>
      </c>
      <c r="C31" s="62">
        <f>AVERAGE(J11,J14:J16)</f>
        <v>239000</v>
      </c>
      <c r="E31" s="3"/>
    </row>
    <row r="32" spans="1:86" ht="36" x14ac:dyDescent="0.3">
      <c r="A32" s="61"/>
      <c r="B32" s="63" t="s">
        <v>118</v>
      </c>
      <c r="C32" s="62">
        <f>AVERAGE(AH10,AH11,AH14,AH15,AH16)</f>
        <v>43580</v>
      </c>
    </row>
    <row r="33" spans="1:3" x14ac:dyDescent="0.3">
      <c r="A33" s="65" t="s">
        <v>130</v>
      </c>
      <c r="B33" s="65"/>
      <c r="C33" s="66">
        <f>(CF14+CF15+CF16+CF18+CF19+CF20+CF21+CF22+CF24)/9</f>
        <v>2524928.3355555553</v>
      </c>
    </row>
    <row r="34" spans="1:3" x14ac:dyDescent="0.3">
      <c r="A34" s="65" t="s">
        <v>157</v>
      </c>
      <c r="B34" s="65"/>
      <c r="C34" s="65">
        <f>(CF10+CF23+CF25)/3</f>
        <v>1466186.0433333332</v>
      </c>
    </row>
    <row r="35" spans="1:3" ht="15" x14ac:dyDescent="0.25">
      <c r="A35" s="61"/>
      <c r="B35" s="61"/>
      <c r="C35" s="61"/>
    </row>
  </sheetData>
  <mergeCells count="170">
    <mergeCell ref="CG5:CG7"/>
    <mergeCell ref="CH5:CH7"/>
    <mergeCell ref="A2:CF3"/>
    <mergeCell ref="Y17:AE17"/>
    <mergeCell ref="AT11:AU11"/>
    <mergeCell ref="AU12:AU13"/>
    <mergeCell ref="CE12:CE13"/>
    <mergeCell ref="BY12:BY13"/>
    <mergeCell ref="BZ12:BZ13"/>
    <mergeCell ref="CA12:CA13"/>
    <mergeCell ref="CB12:CB13"/>
    <mergeCell ref="CC12:CC13"/>
    <mergeCell ref="CD12:CD13"/>
    <mergeCell ref="BS12:BS13"/>
    <mergeCell ref="BT12:BT13"/>
    <mergeCell ref="BU12:BU13"/>
    <mergeCell ref="BV12:BV13"/>
    <mergeCell ref="BW12:BW13"/>
    <mergeCell ref="BX12:BX13"/>
    <mergeCell ref="BM12:BM13"/>
    <mergeCell ref="BN12:BN13"/>
    <mergeCell ref="BO12:BO13"/>
    <mergeCell ref="BP12:BP13"/>
    <mergeCell ref="BQ12:BQ13"/>
    <mergeCell ref="BR12:BR13"/>
    <mergeCell ref="BG12:BG13"/>
    <mergeCell ref="BH12:BH13"/>
    <mergeCell ref="BI12:BI13"/>
    <mergeCell ref="BJ12:BJ13"/>
    <mergeCell ref="BK12:BK13"/>
    <mergeCell ref="BL12:BL13"/>
    <mergeCell ref="BA12:BA13"/>
    <mergeCell ref="BB12:BB13"/>
    <mergeCell ref="BC12:BC13"/>
    <mergeCell ref="BD12:BD13"/>
    <mergeCell ref="BE12:BE13"/>
    <mergeCell ref="BF12:BF13"/>
    <mergeCell ref="AV12:AV13"/>
    <mergeCell ref="AW12:AW13"/>
    <mergeCell ref="AX12:AX13"/>
    <mergeCell ref="AY12:AY13"/>
    <mergeCell ref="AZ12:AZ13"/>
    <mergeCell ref="AO12:AO13"/>
    <mergeCell ref="AP12:AP13"/>
    <mergeCell ref="AQ12:AQ13"/>
    <mergeCell ref="AR12:AR13"/>
    <mergeCell ref="AS12:AS13"/>
    <mergeCell ref="AT12:AT13"/>
    <mergeCell ref="AI12:AI13"/>
    <mergeCell ref="AJ12:AJ13"/>
    <mergeCell ref="AK12:AK13"/>
    <mergeCell ref="AL12:AL13"/>
    <mergeCell ref="AM12:AM13"/>
    <mergeCell ref="AN12:AN13"/>
    <mergeCell ref="AF12:AF13"/>
    <mergeCell ref="AG12:AG13"/>
    <mergeCell ref="AH12:AH13"/>
    <mergeCell ref="W12:W13"/>
    <mergeCell ref="X12:X13"/>
    <mergeCell ref="Y11:AE11"/>
    <mergeCell ref="Y9:AE9"/>
    <mergeCell ref="A12:A13"/>
    <mergeCell ref="B12:B13"/>
    <mergeCell ref="C12:C13"/>
    <mergeCell ref="D12:D13"/>
    <mergeCell ref="E12:E13"/>
    <mergeCell ref="J12:J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Y12:AE13"/>
    <mergeCell ref="CD6:CD7"/>
    <mergeCell ref="V10:X10"/>
    <mergeCell ref="BX6:BX7"/>
    <mergeCell ref="BY6:BY7"/>
    <mergeCell ref="BZ6:BZ7"/>
    <mergeCell ref="CA6:CA7"/>
    <mergeCell ref="CB6:CB7"/>
    <mergeCell ref="CC6:CC7"/>
    <mergeCell ref="BR6:BR7"/>
    <mergeCell ref="BS6:BS7"/>
    <mergeCell ref="BT6:BT7"/>
    <mergeCell ref="BU6:BU7"/>
    <mergeCell ref="BV6:BV7"/>
    <mergeCell ref="BW6:BW7"/>
    <mergeCell ref="BL6:BL7"/>
    <mergeCell ref="BM6:BM7"/>
    <mergeCell ref="BN6:BN7"/>
    <mergeCell ref="BO6:BO7"/>
    <mergeCell ref="BP6:BP7"/>
    <mergeCell ref="BQ6:BQ7"/>
    <mergeCell ref="BF6:BF7"/>
    <mergeCell ref="BG6:BG7"/>
    <mergeCell ref="BH6:BH7"/>
    <mergeCell ref="AU6:AU7"/>
    <mergeCell ref="BI6:BI7"/>
    <mergeCell ref="BJ6:BJ7"/>
    <mergeCell ref="BK6:BK7"/>
    <mergeCell ref="AZ6:AZ7"/>
    <mergeCell ref="BA6:BA7"/>
    <mergeCell ref="BB6:BB7"/>
    <mergeCell ref="BC6:BC7"/>
    <mergeCell ref="BD6:BD7"/>
    <mergeCell ref="BE6:BE7"/>
    <mergeCell ref="AT6:AT7"/>
    <mergeCell ref="AV6:AV7"/>
    <mergeCell ref="AW6:AW7"/>
    <mergeCell ref="AX6:AX7"/>
    <mergeCell ref="AY6:AY7"/>
    <mergeCell ref="AN6:AN7"/>
    <mergeCell ref="AO6:AO7"/>
    <mergeCell ref="AP6:AP7"/>
    <mergeCell ref="AQ6:AQ7"/>
    <mergeCell ref="AR6:AR7"/>
    <mergeCell ref="AS6:AS7"/>
    <mergeCell ref="AH6:AH7"/>
    <mergeCell ref="AI6:AI7"/>
    <mergeCell ref="AJ6:AJ7"/>
    <mergeCell ref="AK6:AK7"/>
    <mergeCell ref="AL6:AL7"/>
    <mergeCell ref="AM6:AM7"/>
    <mergeCell ref="AB6:AB7"/>
    <mergeCell ref="AC6:AC7"/>
    <mergeCell ref="AD6:AD7"/>
    <mergeCell ref="AE6:AE7"/>
    <mergeCell ref="AF6:AF7"/>
    <mergeCell ref="AG6:AG7"/>
    <mergeCell ref="U6:U7"/>
    <mergeCell ref="A5:A7"/>
    <mergeCell ref="B5:B7"/>
    <mergeCell ref="C5:C7"/>
    <mergeCell ref="D5:D7"/>
    <mergeCell ref="E5:E7"/>
    <mergeCell ref="F5:H5"/>
    <mergeCell ref="F6:F7"/>
    <mergeCell ref="G6:G7"/>
    <mergeCell ref="H6:H7"/>
    <mergeCell ref="CF1:CH1"/>
    <mergeCell ref="CE6:CE7"/>
    <mergeCell ref="CD5:CE5"/>
    <mergeCell ref="I5:CC5"/>
    <mergeCell ref="I6:I7"/>
    <mergeCell ref="CF5:CF7"/>
    <mergeCell ref="I12:I13"/>
    <mergeCell ref="J6:J7"/>
    <mergeCell ref="K6:K7"/>
    <mergeCell ref="L6:L7"/>
    <mergeCell ref="M6:M7"/>
    <mergeCell ref="N6:N7"/>
    <mergeCell ref="O6:O7"/>
    <mergeCell ref="V6:V7"/>
    <mergeCell ref="W6:W7"/>
    <mergeCell ref="X6:X7"/>
    <mergeCell ref="Y6:Y7"/>
    <mergeCell ref="Z6:Z7"/>
    <mergeCell ref="AA6:AA7"/>
    <mergeCell ref="P6:P7"/>
    <mergeCell ref="Q6:Q7"/>
    <mergeCell ref="R6:R7"/>
    <mergeCell ref="S6:S7"/>
    <mergeCell ref="T6:T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75"/>
  <sheetViews>
    <sheetView topLeftCell="A46" workbookViewId="0">
      <selection activeCell="D75" sqref="D75"/>
    </sheetView>
  </sheetViews>
  <sheetFormatPr defaultRowHeight="14.4" x14ac:dyDescent="0.3"/>
  <cols>
    <col min="1" max="1" width="29.33203125" customWidth="1"/>
    <col min="2" max="2" width="36" customWidth="1"/>
    <col min="3" max="3" width="24.33203125" customWidth="1"/>
    <col min="4" max="4" width="30.88671875" customWidth="1"/>
    <col min="8" max="8" width="10" bestFit="1" customWidth="1"/>
  </cols>
  <sheetData>
    <row r="1" spans="1:83" ht="45.75" customHeight="1" thickBot="1" x14ac:dyDescent="0.35">
      <c r="A1" s="97" t="s">
        <v>201</v>
      </c>
      <c r="B1" s="97"/>
      <c r="C1" s="97"/>
      <c r="D1" s="5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</row>
    <row r="2" spans="1:83" ht="15" thickBot="1" x14ac:dyDescent="0.35">
      <c r="A2" s="40" t="s">
        <v>160</v>
      </c>
      <c r="B2" s="41" t="s">
        <v>161</v>
      </c>
      <c r="C2" s="41" t="s">
        <v>162</v>
      </c>
    </row>
    <row r="3" spans="1:83" ht="15.75" customHeight="1" thickBot="1" x14ac:dyDescent="0.35">
      <c r="A3" s="102" t="s">
        <v>163</v>
      </c>
      <c r="B3" s="103"/>
      <c r="C3" s="104"/>
    </row>
    <row r="4" spans="1:83" ht="15" thickBot="1" x14ac:dyDescent="0.35">
      <c r="A4" s="48" t="s">
        <v>202</v>
      </c>
      <c r="B4" s="42" t="s">
        <v>164</v>
      </c>
      <c r="C4" s="51">
        <v>208000</v>
      </c>
    </row>
    <row r="5" spans="1:83" ht="15" thickBot="1" x14ac:dyDescent="0.35">
      <c r="A5" s="48" t="s">
        <v>203</v>
      </c>
      <c r="B5" s="42" t="s">
        <v>165</v>
      </c>
      <c r="C5" s="51">
        <v>198800</v>
      </c>
    </row>
    <row r="6" spans="1:83" ht="15" thickBot="1" x14ac:dyDescent="0.35">
      <c r="A6" s="48" t="s">
        <v>204</v>
      </c>
      <c r="B6" s="42" t="s">
        <v>166</v>
      </c>
      <c r="C6" s="51">
        <v>181499.99</v>
      </c>
    </row>
    <row r="7" spans="1:83" ht="15" thickBot="1" x14ac:dyDescent="0.35">
      <c r="A7" s="48" t="s">
        <v>205</v>
      </c>
      <c r="B7" s="42" t="s">
        <v>167</v>
      </c>
      <c r="C7" s="51">
        <v>195000</v>
      </c>
    </row>
    <row r="8" spans="1:83" ht="15" thickBot="1" x14ac:dyDescent="0.35">
      <c r="A8" s="48" t="s">
        <v>206</v>
      </c>
      <c r="B8" s="42" t="s">
        <v>168</v>
      </c>
      <c r="C8" s="51">
        <v>199100</v>
      </c>
    </row>
    <row r="9" spans="1:83" ht="15" thickBot="1" x14ac:dyDescent="0.35">
      <c r="A9" s="48" t="s">
        <v>207</v>
      </c>
      <c r="B9" s="42" t="s">
        <v>169</v>
      </c>
      <c r="C9" s="51">
        <v>137735</v>
      </c>
    </row>
    <row r="10" spans="1:83" ht="15" thickBot="1" x14ac:dyDescent="0.35">
      <c r="A10" s="48" t="s">
        <v>208</v>
      </c>
      <c r="B10" s="42" t="s">
        <v>170</v>
      </c>
      <c r="C10" s="51">
        <v>215808.33</v>
      </c>
    </row>
    <row r="11" spans="1:83" ht="15" thickBot="1" x14ac:dyDescent="0.35">
      <c r="A11" s="48" t="s">
        <v>209</v>
      </c>
      <c r="B11" s="42" t="s">
        <v>171</v>
      </c>
      <c r="C11" s="51">
        <v>268250</v>
      </c>
    </row>
    <row r="12" spans="1:83" ht="15" thickBot="1" x14ac:dyDescent="0.35">
      <c r="A12" s="48" t="s">
        <v>210</v>
      </c>
      <c r="B12" s="42" t="s">
        <v>172</v>
      </c>
      <c r="C12" s="51">
        <v>287833.33</v>
      </c>
    </row>
    <row r="13" spans="1:83" ht="15.75" customHeight="1" thickBot="1" x14ac:dyDescent="0.35">
      <c r="A13" s="48" t="s">
        <v>211</v>
      </c>
      <c r="B13" s="42" t="s">
        <v>152</v>
      </c>
      <c r="C13" s="51">
        <v>300000</v>
      </c>
    </row>
    <row r="14" spans="1:83" x14ac:dyDescent="0.3">
      <c r="A14" s="98" t="s">
        <v>212</v>
      </c>
      <c r="B14" s="100" t="s">
        <v>173</v>
      </c>
      <c r="C14" s="53">
        <v>301000</v>
      </c>
    </row>
    <row r="15" spans="1:83" ht="13.5" customHeight="1" thickBot="1" x14ac:dyDescent="0.35">
      <c r="A15" s="99"/>
      <c r="B15" s="101"/>
      <c r="C15" s="42" t="s">
        <v>174</v>
      </c>
    </row>
    <row r="16" spans="1:83" x14ac:dyDescent="0.3">
      <c r="A16" s="98" t="s">
        <v>204</v>
      </c>
      <c r="B16" s="100" t="s">
        <v>93</v>
      </c>
      <c r="C16" s="46">
        <v>392500</v>
      </c>
    </row>
    <row r="17" spans="1:3" ht="14.25" customHeight="1" thickBot="1" x14ac:dyDescent="0.35">
      <c r="A17" s="99"/>
      <c r="B17" s="101"/>
      <c r="C17" s="42" t="s">
        <v>174</v>
      </c>
    </row>
    <row r="18" spans="1:3" x14ac:dyDescent="0.3">
      <c r="A18" s="98" t="s">
        <v>213</v>
      </c>
      <c r="B18" s="100" t="s">
        <v>124</v>
      </c>
      <c r="C18" s="53">
        <v>337106</v>
      </c>
    </row>
    <row r="19" spans="1:3" ht="22.5" customHeight="1" thickBot="1" x14ac:dyDescent="0.35">
      <c r="A19" s="99"/>
      <c r="B19" s="101"/>
      <c r="C19" s="42" t="s">
        <v>174</v>
      </c>
    </row>
    <row r="20" spans="1:3" x14ac:dyDescent="0.3">
      <c r="A20" s="98" t="s">
        <v>214</v>
      </c>
      <c r="B20" s="100" t="s">
        <v>175</v>
      </c>
      <c r="C20" s="57">
        <v>368800</v>
      </c>
    </row>
    <row r="21" spans="1:3" ht="20.25" customHeight="1" x14ac:dyDescent="0.3">
      <c r="A21" s="105"/>
      <c r="B21" s="106"/>
      <c r="C21" s="46" t="s">
        <v>176</v>
      </c>
    </row>
    <row r="22" spans="1:3" x14ac:dyDescent="0.3">
      <c r="A22" s="54" t="s">
        <v>215</v>
      </c>
      <c r="B22" s="55" t="s">
        <v>177</v>
      </c>
      <c r="C22" s="56">
        <v>246000</v>
      </c>
    </row>
    <row r="23" spans="1:3" ht="15.75" customHeight="1" x14ac:dyDescent="0.3">
      <c r="A23" s="107" t="s">
        <v>178</v>
      </c>
      <c r="B23" s="107"/>
      <c r="C23" s="107"/>
    </row>
    <row r="24" spans="1:3" ht="15" customHeight="1" x14ac:dyDescent="0.3">
      <c r="A24" s="105" t="s">
        <v>217</v>
      </c>
      <c r="B24" s="106" t="s">
        <v>179</v>
      </c>
      <c r="C24" s="53">
        <v>429853.33</v>
      </c>
    </row>
    <row r="25" spans="1:3" ht="15" thickBot="1" x14ac:dyDescent="0.35">
      <c r="A25" s="99"/>
      <c r="B25" s="101"/>
      <c r="C25" s="42" t="s">
        <v>174</v>
      </c>
    </row>
    <row r="26" spans="1:3" ht="15.75" customHeight="1" x14ac:dyDescent="0.3">
      <c r="A26" s="98" t="s">
        <v>216</v>
      </c>
      <c r="B26" s="100" t="s">
        <v>180</v>
      </c>
      <c r="C26" s="58">
        <v>477000</v>
      </c>
    </row>
    <row r="27" spans="1:3" ht="15" thickBot="1" x14ac:dyDescent="0.35">
      <c r="A27" s="99"/>
      <c r="B27" s="101"/>
      <c r="C27" s="42" t="s">
        <v>181</v>
      </c>
    </row>
    <row r="28" spans="1:3" ht="15.75" customHeight="1" thickBot="1" x14ac:dyDescent="0.35">
      <c r="A28" s="102" t="s">
        <v>182</v>
      </c>
      <c r="B28" s="103"/>
      <c r="C28" s="104"/>
    </row>
    <row r="29" spans="1:3" ht="15" thickBot="1" x14ac:dyDescent="0.35">
      <c r="A29" s="48" t="s">
        <v>218</v>
      </c>
      <c r="B29" s="42" t="s">
        <v>183</v>
      </c>
      <c r="C29" s="51">
        <v>108000</v>
      </c>
    </row>
    <row r="30" spans="1:3" ht="15" thickBot="1" x14ac:dyDescent="0.35">
      <c r="A30" s="48" t="s">
        <v>219</v>
      </c>
      <c r="B30" s="42" t="s">
        <v>183</v>
      </c>
      <c r="C30" s="51">
        <v>144000</v>
      </c>
    </row>
    <row r="31" spans="1:3" ht="15" thickBot="1" x14ac:dyDescent="0.35">
      <c r="A31" s="48" t="s">
        <v>220</v>
      </c>
      <c r="B31" s="42" t="s">
        <v>184</v>
      </c>
      <c r="C31" s="51">
        <v>112931.22</v>
      </c>
    </row>
    <row r="32" spans="1:3" ht="15" thickBot="1" x14ac:dyDescent="0.35">
      <c r="A32" s="48" t="s">
        <v>221</v>
      </c>
      <c r="B32" s="42" t="s">
        <v>166</v>
      </c>
      <c r="C32" s="51">
        <v>140760</v>
      </c>
    </row>
    <row r="33" spans="1:4" ht="15" thickBot="1" x14ac:dyDescent="0.35">
      <c r="A33" s="48" t="s">
        <v>222</v>
      </c>
      <c r="B33" s="42" t="s">
        <v>185</v>
      </c>
      <c r="C33" s="51">
        <v>145000</v>
      </c>
    </row>
    <row r="34" spans="1:4" ht="15" thickBot="1" x14ac:dyDescent="0.35">
      <c r="A34" s="48" t="s">
        <v>223</v>
      </c>
      <c r="B34" s="42" t="s">
        <v>171</v>
      </c>
      <c r="C34" s="51">
        <v>164000</v>
      </c>
    </row>
    <row r="35" spans="1:4" ht="15" thickBot="1" x14ac:dyDescent="0.35">
      <c r="A35" s="48" t="s">
        <v>224</v>
      </c>
      <c r="B35" s="42" t="s">
        <v>185</v>
      </c>
      <c r="C35" s="51">
        <v>170000</v>
      </c>
    </row>
    <row r="36" spans="1:4" x14ac:dyDescent="0.3">
      <c r="A36" s="98" t="s">
        <v>225</v>
      </c>
      <c r="B36" s="100" t="s">
        <v>171</v>
      </c>
      <c r="C36" s="53">
        <v>199500</v>
      </c>
    </row>
    <row r="37" spans="1:4" ht="15" thickBot="1" x14ac:dyDescent="0.35">
      <c r="A37" s="99"/>
      <c r="B37" s="101"/>
      <c r="C37" s="42" t="s">
        <v>174</v>
      </c>
    </row>
    <row r="38" spans="1:4" x14ac:dyDescent="0.3">
      <c r="A38" s="98" t="s">
        <v>226</v>
      </c>
      <c r="B38" s="100" t="s">
        <v>186</v>
      </c>
      <c r="C38" s="53">
        <v>243698</v>
      </c>
    </row>
    <row r="39" spans="1:4" ht="15" thickBot="1" x14ac:dyDescent="0.35">
      <c r="A39" s="99"/>
      <c r="B39" s="101"/>
      <c r="C39" s="42" t="s">
        <v>174</v>
      </c>
    </row>
    <row r="40" spans="1:4" ht="30" customHeight="1" thickBot="1" x14ac:dyDescent="0.35">
      <c r="A40" s="94" t="s">
        <v>187</v>
      </c>
      <c r="B40" s="95"/>
      <c r="C40" s="96"/>
    </row>
    <row r="41" spans="1:4" ht="15" thickBot="1" x14ac:dyDescent="0.35">
      <c r="A41" s="48" t="s">
        <v>228</v>
      </c>
      <c r="B41" s="42" t="s">
        <v>188</v>
      </c>
      <c r="C41" s="51">
        <v>54400</v>
      </c>
      <c r="D41" s="43"/>
    </row>
    <row r="42" spans="1:4" ht="15" thickBot="1" x14ac:dyDescent="0.35">
      <c r="A42" s="48" t="s">
        <v>229</v>
      </c>
      <c r="B42" s="42" t="s">
        <v>170</v>
      </c>
      <c r="C42" s="51">
        <v>57179.48</v>
      </c>
    </row>
    <row r="43" spans="1:4" ht="15" thickBot="1" x14ac:dyDescent="0.35">
      <c r="A43" s="48" t="s">
        <v>230</v>
      </c>
      <c r="B43" s="42" t="s">
        <v>177</v>
      </c>
      <c r="C43" s="51">
        <v>59220</v>
      </c>
    </row>
    <row r="44" spans="1:4" ht="15" thickBot="1" x14ac:dyDescent="0.35">
      <c r="A44" s="48" t="s">
        <v>231</v>
      </c>
      <c r="B44" s="42" t="s">
        <v>189</v>
      </c>
      <c r="C44" s="51">
        <v>59560.84</v>
      </c>
    </row>
    <row r="45" spans="1:4" ht="15" thickBot="1" x14ac:dyDescent="0.35">
      <c r="A45" s="48" t="s">
        <v>232</v>
      </c>
      <c r="B45" s="42" t="s">
        <v>185</v>
      </c>
      <c r="C45" s="51">
        <v>63333.33</v>
      </c>
    </row>
    <row r="46" spans="1:4" ht="15" thickBot="1" x14ac:dyDescent="0.35">
      <c r="A46" s="48" t="s">
        <v>233</v>
      </c>
      <c r="B46" s="42" t="s">
        <v>169</v>
      </c>
      <c r="C46" s="51">
        <v>74127.5</v>
      </c>
    </row>
    <row r="47" spans="1:4" ht="15" thickBot="1" x14ac:dyDescent="0.35">
      <c r="A47" s="48" t="s">
        <v>234</v>
      </c>
      <c r="B47" s="42" t="s">
        <v>164</v>
      </c>
      <c r="C47" s="51">
        <v>75450</v>
      </c>
    </row>
    <row r="48" spans="1:4" ht="15" thickBot="1" x14ac:dyDescent="0.35">
      <c r="A48" s="48" t="s">
        <v>235</v>
      </c>
      <c r="B48" s="42" t="s">
        <v>179</v>
      </c>
      <c r="C48" s="51">
        <v>79301.5</v>
      </c>
    </row>
    <row r="49" spans="1:9" ht="15" thickBot="1" x14ac:dyDescent="0.35">
      <c r="A49" s="48" t="s">
        <v>236</v>
      </c>
      <c r="B49" s="42" t="s">
        <v>179</v>
      </c>
      <c r="C49" s="51">
        <v>80274.710000000006</v>
      </c>
      <c r="D49">
        <v>5</v>
      </c>
    </row>
    <row r="50" spans="1:9" ht="15" thickBot="1" x14ac:dyDescent="0.35">
      <c r="A50" s="48" t="s">
        <v>237</v>
      </c>
      <c r="B50" s="42" t="s">
        <v>105</v>
      </c>
      <c r="C50" s="51">
        <v>80000</v>
      </c>
    </row>
    <row r="51" spans="1:9" ht="15" thickBot="1" x14ac:dyDescent="0.35">
      <c r="A51" s="48" t="s">
        <v>238</v>
      </c>
      <c r="B51" s="42" t="s">
        <v>190</v>
      </c>
      <c r="C51" s="51" t="s">
        <v>227</v>
      </c>
    </row>
    <row r="52" spans="1:9" ht="15" thickBot="1" x14ac:dyDescent="0.35">
      <c r="A52" s="48" t="s">
        <v>239</v>
      </c>
      <c r="B52" s="42" t="s">
        <v>191</v>
      </c>
      <c r="C52" s="51">
        <v>85000</v>
      </c>
    </row>
    <row r="53" spans="1:9" ht="15" thickBot="1" x14ac:dyDescent="0.35">
      <c r="A53" s="48" t="s">
        <v>228</v>
      </c>
      <c r="B53" s="42" t="s">
        <v>188</v>
      </c>
      <c r="C53" s="51">
        <v>86400</v>
      </c>
    </row>
    <row r="54" spans="1:9" ht="15" thickBot="1" x14ac:dyDescent="0.35">
      <c r="A54" s="48" t="s">
        <v>240</v>
      </c>
      <c r="B54" s="42" t="s">
        <v>192</v>
      </c>
      <c r="C54" s="51">
        <v>89640</v>
      </c>
    </row>
    <row r="55" spans="1:9" ht="15" thickBot="1" x14ac:dyDescent="0.35">
      <c r="A55" s="48" t="s">
        <v>241</v>
      </c>
      <c r="B55" s="42" t="s">
        <v>193</v>
      </c>
      <c r="C55" s="51">
        <v>94900</v>
      </c>
    </row>
    <row r="56" spans="1:9" ht="15" thickBot="1" x14ac:dyDescent="0.35">
      <c r="A56" s="48" t="s">
        <v>242</v>
      </c>
      <c r="B56" s="42" t="s">
        <v>194</v>
      </c>
      <c r="C56" s="51">
        <v>106000</v>
      </c>
    </row>
    <row r="57" spans="1:9" ht="15.75" thickBot="1" x14ac:dyDescent="0.3">
      <c r="A57" s="48"/>
      <c r="B57" s="42"/>
      <c r="C57" s="44"/>
    </row>
    <row r="58" spans="1:9" ht="15.75" customHeight="1" thickBot="1" x14ac:dyDescent="0.35">
      <c r="A58" s="94" t="s">
        <v>195</v>
      </c>
      <c r="B58" s="95"/>
      <c r="C58" s="96"/>
      <c r="I58" s="43"/>
    </row>
    <row r="59" spans="1:9" ht="15" thickBot="1" x14ac:dyDescent="0.35">
      <c r="A59" s="49" t="s">
        <v>243</v>
      </c>
      <c r="B59" s="42" t="s">
        <v>196</v>
      </c>
      <c r="C59" s="51">
        <v>31000.34</v>
      </c>
    </row>
    <row r="60" spans="1:9" ht="15" thickBot="1" x14ac:dyDescent="0.35">
      <c r="A60" s="48" t="s">
        <v>241</v>
      </c>
      <c r="B60" s="42" t="s">
        <v>193</v>
      </c>
      <c r="C60" s="51">
        <v>49900</v>
      </c>
      <c r="I60" s="43"/>
    </row>
    <row r="61" spans="1:9" ht="15" thickBot="1" x14ac:dyDescent="0.35">
      <c r="A61" s="48" t="s">
        <v>244</v>
      </c>
      <c r="B61" s="42" t="s">
        <v>197</v>
      </c>
      <c r="C61" s="51">
        <v>51435</v>
      </c>
    </row>
    <row r="62" spans="1:9" ht="15" thickBot="1" x14ac:dyDescent="0.35">
      <c r="A62" s="48" t="s">
        <v>245</v>
      </c>
      <c r="B62" s="42" t="s">
        <v>196</v>
      </c>
      <c r="C62" s="51">
        <v>51914</v>
      </c>
    </row>
    <row r="63" spans="1:9" ht="15" thickBot="1" x14ac:dyDescent="0.35">
      <c r="A63" s="48" t="s">
        <v>246</v>
      </c>
      <c r="B63" s="42" t="s">
        <v>198</v>
      </c>
      <c r="C63" s="51">
        <v>53900</v>
      </c>
    </row>
    <row r="64" spans="1:9" ht="15" thickBot="1" x14ac:dyDescent="0.35">
      <c r="A64" s="48" t="s">
        <v>247</v>
      </c>
      <c r="B64" s="42" t="s">
        <v>152</v>
      </c>
      <c r="C64" s="51">
        <v>62618.67</v>
      </c>
    </row>
    <row r="65" spans="1:9" ht="15" thickBot="1" x14ac:dyDescent="0.35">
      <c r="A65" s="48" t="s">
        <v>248</v>
      </c>
      <c r="B65" s="42" t="s">
        <v>199</v>
      </c>
      <c r="C65" s="51">
        <v>64836.53</v>
      </c>
    </row>
    <row r="66" spans="1:9" ht="15.75" thickBot="1" x14ac:dyDescent="0.3">
      <c r="A66" s="48"/>
      <c r="B66" s="42"/>
      <c r="C66" s="44"/>
    </row>
    <row r="67" spans="1:9" ht="15.75" customHeight="1" thickBot="1" x14ac:dyDescent="0.35">
      <c r="A67" s="94" t="s">
        <v>200</v>
      </c>
      <c r="B67" s="95"/>
      <c r="C67" s="96"/>
      <c r="D67" s="59"/>
    </row>
    <row r="68" spans="1:9" ht="15" thickBot="1" x14ac:dyDescent="0.35">
      <c r="A68" s="48" t="s">
        <v>249</v>
      </c>
      <c r="B68" s="42" t="s">
        <v>166</v>
      </c>
      <c r="C68" s="45">
        <v>6699</v>
      </c>
    </row>
    <row r="69" spans="1:9" x14ac:dyDescent="0.3">
      <c r="A69" s="47"/>
      <c r="B69" s="47"/>
      <c r="C69" s="47"/>
      <c r="I69" s="43"/>
    </row>
    <row r="70" spans="1:9" x14ac:dyDescent="0.3">
      <c r="I70" s="43"/>
    </row>
    <row r="71" spans="1:9" x14ac:dyDescent="0.3">
      <c r="A71" t="s">
        <v>250</v>
      </c>
      <c r="C71" s="52">
        <f>(C4+C5+C6+C7+C8+C9+C10+C11+C12+C13+C22)/11</f>
        <v>221638.78636363641</v>
      </c>
    </row>
    <row r="72" spans="1:9" x14ac:dyDescent="0.3">
      <c r="A72" t="s">
        <v>251</v>
      </c>
      <c r="C72">
        <f>(C14+C16+C18+C20+C24+C26)/6</f>
        <v>384376.55499999999</v>
      </c>
    </row>
    <row r="73" spans="1:9" ht="25.5" customHeight="1" x14ac:dyDescent="0.3">
      <c r="A73" s="93" t="s">
        <v>252</v>
      </c>
      <c r="B73" s="93"/>
      <c r="C73" s="3">
        <f>AVERAGE(C29:C35)</f>
        <v>140670.17428571428</v>
      </c>
      <c r="H73" s="3"/>
    </row>
    <row r="74" spans="1:9" ht="36" customHeight="1" x14ac:dyDescent="0.3">
      <c r="A74" s="93" t="s">
        <v>253</v>
      </c>
      <c r="B74" s="93"/>
      <c r="C74" s="3">
        <f>(C36+C38)/2</f>
        <v>221599</v>
      </c>
    </row>
    <row r="75" spans="1:9" ht="20.25" customHeight="1" x14ac:dyDescent="0.3">
      <c r="A75" t="s">
        <v>254</v>
      </c>
      <c r="C75" s="52">
        <f>AVERAGE(C41:C56,C59:C65)</f>
        <v>68654.177272727262</v>
      </c>
    </row>
  </sheetData>
  <mergeCells count="25">
    <mergeCell ref="B20:B21"/>
    <mergeCell ref="A23:C23"/>
    <mergeCell ref="A24:A25"/>
    <mergeCell ref="B24:B25"/>
    <mergeCell ref="A3:C3"/>
    <mergeCell ref="A14:A15"/>
    <mergeCell ref="B14:B15"/>
    <mergeCell ref="A16:A17"/>
    <mergeCell ref="B16:B17"/>
    <mergeCell ref="A74:B74"/>
    <mergeCell ref="A40:C40"/>
    <mergeCell ref="A58:C58"/>
    <mergeCell ref="A67:C67"/>
    <mergeCell ref="A1:C1"/>
    <mergeCell ref="A73:B73"/>
    <mergeCell ref="A26:A27"/>
    <mergeCell ref="B26:B27"/>
    <mergeCell ref="A28:C28"/>
    <mergeCell ref="A36:A37"/>
    <mergeCell ref="B36:B37"/>
    <mergeCell ref="A38:A39"/>
    <mergeCell ref="B38:B39"/>
    <mergeCell ref="A18:A19"/>
    <mergeCell ref="B18:B1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Скорая помощь(авто)</vt:lpstr>
      <vt:lpstr>оборудование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Айдарович Бикжанов</dc:creator>
  <cp:lastModifiedBy>Пользователь Windows</cp:lastModifiedBy>
  <cp:lastPrinted>2018-03-16T12:03:59Z</cp:lastPrinted>
  <dcterms:created xsi:type="dcterms:W3CDTF">2018-01-12T12:23:30Z</dcterms:created>
  <dcterms:modified xsi:type="dcterms:W3CDTF">2020-10-07T08:47:54Z</dcterms:modified>
</cp:coreProperties>
</file>